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defaultThemeVersion="124226"/>
  <mc:AlternateContent xmlns:mc="http://schemas.openxmlformats.org/markup-compatibility/2006">
    <mc:Choice Requires="x15">
      <x15ac:absPath xmlns:x15ac="http://schemas.microsoft.com/office/spreadsheetml/2010/11/ac" url="C:\Documents\GHG Assessment Procedure (New Plantings)\Coded document\"/>
    </mc:Choice>
  </mc:AlternateContent>
  <bookViews>
    <workbookView xWindow="0" yWindow="0" windowWidth="20490" windowHeight="7530" tabRatio="814" firstSheet="11" activeTab="15"/>
  </bookViews>
  <sheets>
    <sheet name="บทนำ Introduction" sheetId="1" r:id="rId1"/>
    <sheet name="คำย่อ Abbreviation" sheetId="23" r:id="rId2"/>
    <sheet name="วิธีการใช้ Instructions" sheetId="3" r:id="rId3"/>
    <sheet name="สรุปผลข้อมูล Results Summary" sheetId="4" r:id="rId4"/>
    <sheet name="1.การปลดปล่อย GHG จาก LUC" sheetId="18" r:id="rId5"/>
    <sheet name="2. ผลผลิตทะลายปาล์มสด" sheetId="22" r:id="rId6"/>
    <sheet name="3. เชื้อเพลิงในสวน" sheetId="8" r:id="rId7"/>
    <sheet name="4. ดินพรุ" sheetId="11" r:id="rId8"/>
    <sheet name="5. ผู้ใช้กำหนดเรื่องปุ๋ย" sheetId="16" r:id="rId9"/>
    <sheet name="6. ปุ๋ยและN2O" sheetId="7" r:id="rId10"/>
    <sheet name="7. การกักเก็บในพื้นที่อนุรักษ์" sheetId="10" r:id="rId11"/>
    <sheet name="8. การกักเก็บในพิช" sheetId="19" r:id="rId12"/>
    <sheet name="9. ข้อมูลโรงงาน" sheetId="21" r:id="rId13"/>
    <sheet name="ข้อมูลค่าอัตโนมัติ Default data" sheetId="12" r:id="rId14"/>
    <sheet name="การปันส่วนค่าการปล่อย GHG" sheetId="13" r:id="rId15"/>
    <sheet name="หนังสืออ้างอิง References" sheetId="14" r:id="rId16"/>
  </sheets>
  <externalReferences>
    <externalReference r:id="rId17"/>
    <externalReference r:id="rId18"/>
  </externalReferences>
  <definedNames>
    <definedName name="A" localSheetId="5">#REF!</definedName>
    <definedName name="A" localSheetId="12">#REF!</definedName>
    <definedName name="A" localSheetId="1">#REF!</definedName>
    <definedName name="A">#REF!</definedName>
    <definedName name="agro_inputs" localSheetId="5">#REF!</definedName>
    <definedName name="agro_inputs" localSheetId="12">#REF!</definedName>
    <definedName name="agro_inputs" localSheetId="1">#REF!</definedName>
    <definedName name="agro_inputs">#REF!</definedName>
    <definedName name="chemicals" localSheetId="5">#REF!</definedName>
    <definedName name="chemicals" localSheetId="12">#REF!</definedName>
    <definedName name="chemicals" localSheetId="1">#REF!</definedName>
    <definedName name="chemicals">#REF!</definedName>
    <definedName name="ChoiceListFeedstocks">[1]Chains!$H$11:$H$12</definedName>
    <definedName name="EF_agro_inputs" localSheetId="5">#REF!</definedName>
    <definedName name="EF_agro_inputs" localSheetId="12">#REF!</definedName>
    <definedName name="EF_agro_inputs" localSheetId="1">#REF!</definedName>
    <definedName name="EF_agro_inputs">#REF!</definedName>
    <definedName name="EF_chemicals_kg" localSheetId="5">#REF!</definedName>
    <definedName name="EF_chemicals_kg" localSheetId="12">#REF!</definedName>
    <definedName name="EF_chemicals_kg" localSheetId="1">#REF!</definedName>
    <definedName name="EF_chemicals_kg">#REF!</definedName>
    <definedName name="EF_chemicals_MJ" localSheetId="5">#REF!</definedName>
    <definedName name="EF_chemicals_MJ" localSheetId="12">#REF!</definedName>
    <definedName name="EF_chemicals_MJ" localSheetId="1">#REF!</definedName>
    <definedName name="EF_chemicals_MJ">#REF!</definedName>
    <definedName name="EF_electricity" localSheetId="5">#REF!</definedName>
    <definedName name="EF_electricity" localSheetId="12">#REF!</definedName>
    <definedName name="EF_electricity" localSheetId="1">#REF!</definedName>
    <definedName name="EF_electricity">#REF!</definedName>
    <definedName name="EF_fuels_MJ" localSheetId="5">#REF!</definedName>
    <definedName name="EF_fuels_MJ" localSheetId="12">#REF!</definedName>
    <definedName name="EF_fuels_MJ" localSheetId="1">#REF!</definedName>
    <definedName name="EF_fuels_MJ">#REF!</definedName>
    <definedName name="electricity" localSheetId="5">#REF!</definedName>
    <definedName name="electricity" localSheetId="12">#REF!</definedName>
    <definedName name="electricity" localSheetId="1">#REF!</definedName>
    <definedName name="electricity">#REF!</definedName>
    <definedName name="FE_transport" localSheetId="5">#REF!</definedName>
    <definedName name="FE_transport" localSheetId="12">#REF!</definedName>
    <definedName name="FE_transport" localSheetId="1">#REF!</definedName>
    <definedName name="FE_transport">#REF!</definedName>
    <definedName name="fuels" localSheetId="5">#REF!</definedName>
    <definedName name="fuels" localSheetId="12">#REF!</definedName>
    <definedName name="fuels" localSheetId="1">#REF!</definedName>
    <definedName name="fuels">#REF!</definedName>
    <definedName name="LandUse">'1.การปลดปล่อย GHG จาก LUC'!$A$6:$A$21</definedName>
    <definedName name="LandUseType">'1.การปลดปล่อย GHG จาก LUC'!$A$6:$A$21</definedName>
    <definedName name="LHV_fuels" localSheetId="5">#REF!</definedName>
    <definedName name="LHV_fuels" localSheetId="12">#REF!</definedName>
    <definedName name="LHV_fuels" localSheetId="1">#REF!</definedName>
    <definedName name="LHV_fuels">#REF!</definedName>
    <definedName name="LHV_solids" localSheetId="5">#REF!</definedName>
    <definedName name="LHV_solids" localSheetId="12">#REF!</definedName>
    <definedName name="LHV_solids" localSheetId="1">#REF!</definedName>
    <definedName name="LHV_solids">#REF!</definedName>
    <definedName name="Option_A_0_B_1">[2]About!$B$79</definedName>
    <definedName name="Options" localSheetId="5">#REF!</definedName>
    <definedName name="Options" localSheetId="12">#REF!</definedName>
    <definedName name="Options" localSheetId="1">#REF!</definedName>
    <definedName name="Options">#REF!</definedName>
    <definedName name="solids" localSheetId="5">#REF!</definedName>
    <definedName name="solids" localSheetId="12">#REF!</definedName>
    <definedName name="solids" localSheetId="1">#REF!</definedName>
    <definedName name="solids">#REF!</definedName>
    <definedName name="Transport" localSheetId="5">#REF!</definedName>
    <definedName name="Transport" localSheetId="12">#REF!</definedName>
    <definedName name="Transport" localSheetId="1">#REF!</definedName>
    <definedName name="Transport">#REF!</definedName>
  </definedNames>
  <calcPr calcId="162913" concurrentCalc="0"/>
  <customWorkbookViews>
    <customWorkbookView name="Melissa.chin - Personal View" guid="{E65377FD-65C5-4E48-ADBC-1C49981F2400}" mergeInterval="0" personalView="1" maximized="1" xWindow="1" yWindow="1" windowWidth="1362" windowHeight="538" activeSheetId="12"/>
  </customWorkbookViews>
</workbook>
</file>

<file path=xl/calcChain.xml><?xml version="1.0" encoding="utf-8"?>
<calcChain xmlns="http://schemas.openxmlformats.org/spreadsheetml/2006/main">
  <c r="A24" i="7" l="1"/>
  <c r="A48" i="7"/>
  <c r="A23" i="7"/>
  <c r="A22" i="7"/>
  <c r="A21" i="7"/>
  <c r="A20" i="7"/>
  <c r="A19" i="7"/>
  <c r="A25" i="7"/>
  <c r="B79" i="21"/>
  <c r="B40" i="21"/>
  <c r="E80" i="7"/>
  <c r="E81" i="7"/>
  <c r="G64" i="4"/>
  <c r="G66" i="4"/>
  <c r="G67" i="4"/>
  <c r="G68" i="4"/>
  <c r="G63" i="4"/>
  <c r="H9" i="4"/>
  <c r="H8" i="4"/>
  <c r="H7" i="4"/>
  <c r="H5" i="4"/>
  <c r="H4" i="4"/>
  <c r="E82" i="7"/>
  <c r="E83" i="7"/>
  <c r="E84" i="7"/>
  <c r="C345" i="12"/>
  <c r="C344" i="12"/>
  <c r="C340" i="12"/>
  <c r="C339" i="12"/>
  <c r="C338" i="12"/>
  <c r="C334" i="12"/>
  <c r="C333" i="12"/>
  <c r="C332" i="12"/>
  <c r="C331" i="12"/>
  <c r="C330" i="12"/>
  <c r="C316" i="12"/>
  <c r="C315" i="12"/>
  <c r="C311" i="12"/>
  <c r="C310" i="12"/>
  <c r="C309" i="12"/>
  <c r="C305" i="12"/>
  <c r="C304" i="12"/>
  <c r="C303" i="12"/>
  <c r="C302" i="12"/>
  <c r="C301" i="12"/>
  <c r="C287" i="12"/>
  <c r="C286" i="12"/>
  <c r="C282" i="12"/>
  <c r="C281" i="12"/>
  <c r="C280" i="12"/>
  <c r="C276" i="12"/>
  <c r="C275" i="12"/>
  <c r="C274" i="12"/>
  <c r="C273" i="12"/>
  <c r="C272" i="12"/>
  <c r="C277" i="12"/>
  <c r="C258" i="12"/>
  <c r="C257" i="12"/>
  <c r="C253" i="12"/>
  <c r="C252" i="12"/>
  <c r="C251" i="12"/>
  <c r="C247" i="12"/>
  <c r="C246" i="12"/>
  <c r="C245" i="12"/>
  <c r="C244" i="12"/>
  <c r="C243" i="12"/>
  <c r="C229" i="12"/>
  <c r="C228" i="12"/>
  <c r="C224" i="12"/>
  <c r="C223" i="12"/>
  <c r="C222" i="12"/>
  <c r="C218" i="12"/>
  <c r="C217" i="12"/>
  <c r="C216" i="12"/>
  <c r="C215" i="12"/>
  <c r="C214" i="12"/>
  <c r="B346" i="12"/>
  <c r="B341" i="12"/>
  <c r="B335" i="12"/>
  <c r="B317" i="12"/>
  <c r="B312" i="12"/>
  <c r="B306" i="12"/>
  <c r="B288" i="12"/>
  <c r="B283" i="12"/>
  <c r="B277" i="12"/>
  <c r="B259" i="12"/>
  <c r="B254" i="12"/>
  <c r="B248" i="12"/>
  <c r="B230" i="12"/>
  <c r="B225" i="12"/>
  <c r="B219" i="12"/>
  <c r="C200" i="12"/>
  <c r="C199" i="12"/>
  <c r="C195" i="12"/>
  <c r="C194" i="12"/>
  <c r="C193" i="12"/>
  <c r="C189" i="12"/>
  <c r="C188" i="12"/>
  <c r="C187" i="12"/>
  <c r="C186" i="12"/>
  <c r="C185" i="12"/>
  <c r="C171" i="12"/>
  <c r="C170" i="12"/>
  <c r="C172" i="12"/>
  <c r="C166" i="12"/>
  <c r="C165" i="12"/>
  <c r="C164" i="12"/>
  <c r="C160" i="12"/>
  <c r="C159" i="12"/>
  <c r="C158" i="12"/>
  <c r="C157" i="12"/>
  <c r="C156" i="12"/>
  <c r="C142" i="12"/>
  <c r="C141" i="12"/>
  <c r="C137" i="12"/>
  <c r="C136" i="12"/>
  <c r="C135" i="12"/>
  <c r="C131" i="12"/>
  <c r="C130" i="12"/>
  <c r="C129" i="12"/>
  <c r="C128" i="12"/>
  <c r="C127" i="12"/>
  <c r="B201" i="12"/>
  <c r="B196" i="12"/>
  <c r="B190" i="12"/>
  <c r="B172" i="12"/>
  <c r="B167" i="12"/>
  <c r="B161" i="12"/>
  <c r="B143" i="12"/>
  <c r="B138" i="12"/>
  <c r="B132" i="12"/>
  <c r="C27" i="18"/>
  <c r="C28" i="18"/>
  <c r="C278" i="12"/>
  <c r="C288" i="12"/>
  <c r="C173" i="12"/>
  <c r="C143" i="12"/>
  <c r="C341" i="12"/>
  <c r="C342" i="12"/>
  <c r="C289" i="12"/>
  <c r="C312" i="12"/>
  <c r="C313" i="12"/>
  <c r="C225" i="12"/>
  <c r="C226" i="12"/>
  <c r="C230" i="12"/>
  <c r="C231" i="12"/>
  <c r="C259" i="12"/>
  <c r="C260" i="12"/>
  <c r="C317" i="12"/>
  <c r="C318" i="12"/>
  <c r="C306" i="12"/>
  <c r="C307" i="12"/>
  <c r="C248" i="12"/>
  <c r="C249" i="12"/>
  <c r="C283" i="12"/>
  <c r="C284" i="12"/>
  <c r="C346" i="12"/>
  <c r="C347" i="12"/>
  <c r="C254" i="12"/>
  <c r="C255" i="12"/>
  <c r="C335" i="12"/>
  <c r="C336" i="12"/>
  <c r="C219" i="12"/>
  <c r="C220" i="12"/>
  <c r="C161" i="12"/>
  <c r="C162" i="12"/>
  <c r="C144" i="12"/>
  <c r="C132" i="12"/>
  <c r="C133" i="12"/>
  <c r="C138" i="12"/>
  <c r="C139" i="12"/>
  <c r="C196" i="12"/>
  <c r="C197" i="12"/>
  <c r="C201" i="12"/>
  <c r="C202" i="12"/>
  <c r="C167" i="12"/>
  <c r="C168" i="12"/>
  <c r="C190" i="12"/>
  <c r="C191" i="12"/>
  <c r="C113" i="12"/>
  <c r="C112" i="12"/>
  <c r="C99" i="12"/>
  <c r="C98" i="12"/>
  <c r="B114" i="12"/>
  <c r="B109" i="12"/>
  <c r="C108" i="12"/>
  <c r="C107" i="12"/>
  <c r="C106" i="12"/>
  <c r="B103" i="12"/>
  <c r="C102" i="12"/>
  <c r="C101" i="12"/>
  <c r="C100" i="12"/>
  <c r="C216" i="16"/>
  <c r="C190" i="16"/>
  <c r="C242" i="16"/>
  <c r="C86" i="16"/>
  <c r="C164" i="16"/>
  <c r="C138" i="16"/>
  <c r="C112" i="16"/>
  <c r="C268" i="16"/>
  <c r="C114" i="12"/>
  <c r="C115" i="12"/>
  <c r="C109" i="12"/>
  <c r="C110" i="12"/>
  <c r="C103" i="12"/>
  <c r="C104" i="12"/>
  <c r="C60" i="16"/>
  <c r="C21" i="7"/>
  <c r="E52" i="12"/>
  <c r="E59" i="12"/>
  <c r="E58" i="12"/>
  <c r="E57" i="12"/>
  <c r="E56" i="12"/>
  <c r="E55" i="12"/>
  <c r="E54" i="12"/>
  <c r="E53" i="12"/>
  <c r="D59" i="12"/>
  <c r="D58" i="12"/>
  <c r="D57" i="12"/>
  <c r="D56" i="12"/>
  <c r="D55" i="12"/>
  <c r="D54" i="12"/>
  <c r="D53" i="12"/>
  <c r="D52" i="12"/>
  <c r="D51" i="12"/>
  <c r="D50" i="12"/>
  <c r="B54" i="12"/>
  <c r="I54" i="12"/>
  <c r="B53" i="12"/>
  <c r="I53" i="12"/>
  <c r="B52" i="12"/>
  <c r="J52" i="12"/>
  <c r="B51" i="12"/>
  <c r="I51" i="12"/>
  <c r="B55" i="12"/>
  <c r="B56" i="12"/>
  <c r="B57" i="12"/>
  <c r="J57" i="12"/>
  <c r="B58" i="12"/>
  <c r="J58" i="12"/>
  <c r="B59" i="12"/>
  <c r="J59" i="12"/>
  <c r="E51" i="12"/>
  <c r="E50" i="12"/>
  <c r="B50" i="12"/>
  <c r="I50" i="12"/>
  <c r="A59" i="12"/>
  <c r="A58" i="12"/>
  <c r="A57" i="12"/>
  <c r="A56" i="12"/>
  <c r="A55" i="12"/>
  <c r="A54" i="12"/>
  <c r="A53" i="12"/>
  <c r="A52" i="12"/>
  <c r="A51" i="12"/>
  <c r="A50" i="12"/>
  <c r="A28" i="7"/>
  <c r="A52" i="7"/>
  <c r="A27" i="7"/>
  <c r="A51" i="7"/>
  <c r="A26" i="7"/>
  <c r="A50" i="7"/>
  <c r="A49" i="7"/>
  <c r="C25" i="7"/>
  <c r="C26" i="7"/>
  <c r="C27" i="7"/>
  <c r="C28" i="7"/>
  <c r="E69" i="7"/>
  <c r="E68" i="7"/>
  <c r="G254" i="16"/>
  <c r="H254" i="16"/>
  <c r="H252" i="16"/>
  <c r="I252" i="16"/>
  <c r="J250" i="16"/>
  <c r="G228" i="16"/>
  <c r="H228" i="16"/>
  <c r="H226" i="16"/>
  <c r="I226" i="16"/>
  <c r="J224" i="16"/>
  <c r="G202" i="16"/>
  <c r="H202" i="16"/>
  <c r="H200" i="16"/>
  <c r="I200" i="16"/>
  <c r="J198" i="16"/>
  <c r="G176" i="16"/>
  <c r="H176" i="16"/>
  <c r="H174" i="16"/>
  <c r="I174" i="16"/>
  <c r="J172" i="16"/>
  <c r="G150" i="16"/>
  <c r="H150" i="16"/>
  <c r="H148" i="16"/>
  <c r="I148" i="16"/>
  <c r="J146" i="16"/>
  <c r="G124" i="16"/>
  <c r="H124" i="16"/>
  <c r="H122" i="16"/>
  <c r="I122" i="16"/>
  <c r="J120" i="16"/>
  <c r="G98" i="16"/>
  <c r="H98" i="16"/>
  <c r="H96" i="16"/>
  <c r="I96" i="16"/>
  <c r="J94" i="16"/>
  <c r="G72" i="16"/>
  <c r="H72" i="16"/>
  <c r="H70" i="16"/>
  <c r="I70" i="16"/>
  <c r="J68" i="16"/>
  <c r="G46" i="16"/>
  <c r="H46" i="16"/>
  <c r="H44" i="16"/>
  <c r="I44" i="16"/>
  <c r="J42" i="16"/>
  <c r="B7" i="18"/>
  <c r="B8" i="18"/>
  <c r="B9" i="18"/>
  <c r="B10" i="18"/>
  <c r="B11" i="18"/>
  <c r="B6" i="18"/>
  <c r="B13" i="18"/>
  <c r="B12" i="18"/>
  <c r="C12" i="18"/>
  <c r="A7" i="18"/>
  <c r="A8" i="18"/>
  <c r="A9" i="18"/>
  <c r="A10" i="18"/>
  <c r="A11" i="18"/>
  <c r="A6" i="18"/>
  <c r="C47" i="18"/>
  <c r="C45" i="18"/>
  <c r="C46" i="18"/>
  <c r="C48" i="18"/>
  <c r="C49" i="18"/>
  <c r="C50" i="18"/>
  <c r="C51" i="18"/>
  <c r="C52" i="18"/>
  <c r="C53" i="18"/>
  <c r="C44" i="18"/>
  <c r="C54" i="18"/>
  <c r="C55" i="18"/>
  <c r="C56" i="18"/>
  <c r="E47" i="18"/>
  <c r="F47" i="18"/>
  <c r="G47" i="18"/>
  <c r="E46" i="18"/>
  <c r="E45" i="18"/>
  <c r="E48" i="18"/>
  <c r="F48" i="18"/>
  <c r="G48" i="18"/>
  <c r="E49" i="18"/>
  <c r="F49" i="18"/>
  <c r="G49" i="18"/>
  <c r="E50" i="18"/>
  <c r="E51" i="18"/>
  <c r="E52" i="18"/>
  <c r="F52" i="18"/>
  <c r="G52" i="18"/>
  <c r="E53" i="18"/>
  <c r="F53" i="18"/>
  <c r="G53" i="18"/>
  <c r="E54" i="18"/>
  <c r="E55" i="18"/>
  <c r="E44" i="18"/>
  <c r="F44" i="18"/>
  <c r="G44" i="18"/>
  <c r="E27" i="18"/>
  <c r="F27" i="18"/>
  <c r="E32" i="18"/>
  <c r="E33" i="18"/>
  <c r="E34" i="18"/>
  <c r="E35" i="18"/>
  <c r="E36" i="18"/>
  <c r="E37" i="18"/>
  <c r="E38" i="18"/>
  <c r="F38" i="18"/>
  <c r="G38" i="18"/>
  <c r="C32" i="18"/>
  <c r="C33" i="18"/>
  <c r="C34" i="18"/>
  <c r="C35" i="18"/>
  <c r="C36" i="18"/>
  <c r="C37" i="18"/>
  <c r="C38" i="18"/>
  <c r="C31" i="18"/>
  <c r="F45" i="18"/>
  <c r="G45" i="18"/>
  <c r="F46" i="18"/>
  <c r="G46" i="18"/>
  <c r="F50" i="18"/>
  <c r="G50" i="18"/>
  <c r="F51" i="18"/>
  <c r="G51" i="18"/>
  <c r="F54" i="18"/>
  <c r="G54" i="18"/>
  <c r="F55" i="18"/>
  <c r="G55" i="18"/>
  <c r="C29" i="18"/>
  <c r="C30" i="18"/>
  <c r="C16" i="18"/>
  <c r="C17" i="18"/>
  <c r="C18" i="18"/>
  <c r="E31" i="18"/>
  <c r="C19" i="18"/>
  <c r="C20" i="18"/>
  <c r="C21" i="18"/>
  <c r="C15" i="18"/>
  <c r="C14" i="18"/>
  <c r="G27" i="18"/>
  <c r="G56" i="18"/>
  <c r="J54" i="12"/>
  <c r="K54" i="12"/>
  <c r="L54" i="12"/>
  <c r="J53" i="12"/>
  <c r="K53" i="12"/>
  <c r="L53" i="12"/>
  <c r="J51" i="12"/>
  <c r="J50" i="12"/>
  <c r="K50" i="12"/>
  <c r="L50" i="12"/>
  <c r="I57" i="12"/>
  <c r="K57" i="12"/>
  <c r="L57" i="12"/>
  <c r="K51" i="12"/>
  <c r="L51" i="12"/>
  <c r="I58" i="12"/>
  <c r="K58" i="12"/>
  <c r="L58" i="12"/>
  <c r="I52" i="12"/>
  <c r="K52" i="12"/>
  <c r="L52" i="12"/>
  <c r="I59" i="12"/>
  <c r="K59" i="12"/>
  <c r="L59" i="12"/>
  <c r="F56" i="18"/>
  <c r="E56" i="18"/>
  <c r="B80" i="21"/>
  <c r="B68" i="21"/>
  <c r="B67" i="21"/>
  <c r="B38" i="4"/>
  <c r="F36" i="18"/>
  <c r="G36" i="18"/>
  <c r="C81" i="12"/>
  <c r="C82" i="12"/>
  <c r="C77" i="12"/>
  <c r="C76" i="12"/>
  <c r="C75" i="12"/>
  <c r="C71" i="12"/>
  <c r="C70" i="12"/>
  <c r="C69" i="12"/>
  <c r="C68" i="12"/>
  <c r="C67" i="12"/>
  <c r="B83" i="12"/>
  <c r="B78" i="12"/>
  <c r="B72" i="12"/>
  <c r="H24" i="12"/>
  <c r="C11" i="18"/>
  <c r="H23" i="12"/>
  <c r="C10" i="18"/>
  <c r="H22" i="12"/>
  <c r="C9" i="18"/>
  <c r="E30" i="18"/>
  <c r="H21" i="12"/>
  <c r="C8" i="18"/>
  <c r="E29" i="18"/>
  <c r="H20" i="12"/>
  <c r="C7" i="18"/>
  <c r="E28" i="18"/>
  <c r="H19" i="12"/>
  <c r="C6" i="18"/>
  <c r="C8" i="10"/>
  <c r="B11" i="4"/>
  <c r="I9" i="4"/>
  <c r="G36" i="4"/>
  <c r="G34" i="4"/>
  <c r="G33" i="4"/>
  <c r="G31" i="4"/>
  <c r="G30" i="4"/>
  <c r="G29" i="4"/>
  <c r="B7" i="13"/>
  <c r="B6" i="13"/>
  <c r="C20" i="7"/>
  <c r="C22" i="7"/>
  <c r="C23" i="7"/>
  <c r="C24" i="7"/>
  <c r="B73" i="21"/>
  <c r="B39" i="4"/>
  <c r="H36" i="4"/>
  <c r="I56" i="12"/>
  <c r="J56" i="12"/>
  <c r="F28" i="18"/>
  <c r="G28" i="18"/>
  <c r="E39" i="18"/>
  <c r="C78" i="12"/>
  <c r="C79" i="12"/>
  <c r="B9" i="13"/>
  <c r="B10" i="13"/>
  <c r="K56" i="12"/>
  <c r="L56" i="12"/>
  <c r="C83" i="12"/>
  <c r="C84" i="12"/>
  <c r="C72" i="12"/>
  <c r="C73" i="12"/>
  <c r="B30" i="21"/>
  <c r="B29" i="21"/>
  <c r="B28" i="21"/>
  <c r="B27" i="21"/>
  <c r="B15" i="21"/>
  <c r="B14" i="21"/>
  <c r="B54" i="21"/>
  <c r="B53" i="21"/>
  <c r="B51" i="21"/>
  <c r="B50" i="21"/>
  <c r="B48" i="21"/>
  <c r="B46" i="21"/>
  <c r="B44" i="21"/>
  <c r="B43" i="21"/>
  <c r="B42" i="21"/>
  <c r="C34" i="16"/>
  <c r="G50" i="12"/>
  <c r="E19" i="7"/>
  <c r="G57" i="12"/>
  <c r="E26" i="7"/>
  <c r="G58" i="12"/>
  <c r="E27" i="7"/>
  <c r="G53" i="12"/>
  <c r="E22" i="7"/>
  <c r="G52" i="12"/>
  <c r="E21" i="7"/>
  <c r="G55" i="12"/>
  <c r="E24" i="7"/>
  <c r="G54" i="12"/>
  <c r="E23" i="7"/>
  <c r="G51" i="12"/>
  <c r="E20" i="7"/>
  <c r="G56" i="12"/>
  <c r="E25" i="7"/>
  <c r="G59" i="12"/>
  <c r="E28" i="7"/>
  <c r="B45" i="21"/>
  <c r="B49" i="21"/>
  <c r="B55" i="21"/>
  <c r="B11" i="11"/>
  <c r="B14" i="11"/>
  <c r="B13" i="11"/>
  <c r="B16" i="11"/>
  <c r="B12" i="11"/>
  <c r="B15" i="11"/>
  <c r="B56" i="18"/>
  <c r="E92" i="7"/>
  <c r="C39" i="18"/>
  <c r="C59" i="18"/>
  <c r="E78" i="7"/>
  <c r="C13" i="18"/>
  <c r="P31" i="19"/>
  <c r="Q31" i="19"/>
  <c r="P30" i="19"/>
  <c r="Q30" i="19"/>
  <c r="P29" i="19"/>
  <c r="Q29" i="19"/>
  <c r="P28" i="19"/>
  <c r="Q28" i="19"/>
  <c r="P27" i="19"/>
  <c r="Q27" i="19"/>
  <c r="P26" i="19"/>
  <c r="Q26" i="19"/>
  <c r="P25" i="19"/>
  <c r="Q25" i="19"/>
  <c r="P24" i="19"/>
  <c r="Q24" i="19"/>
  <c r="P23" i="19"/>
  <c r="Q23" i="19"/>
  <c r="P22" i="19"/>
  <c r="Q22" i="19"/>
  <c r="P21" i="19"/>
  <c r="Q21" i="19"/>
  <c r="P20" i="19"/>
  <c r="Q20" i="19"/>
  <c r="P19" i="19"/>
  <c r="Q19" i="19"/>
  <c r="P18" i="19"/>
  <c r="Q18" i="19"/>
  <c r="P17" i="19"/>
  <c r="Q17" i="19"/>
  <c r="P16" i="19"/>
  <c r="Q16" i="19"/>
  <c r="P15" i="19"/>
  <c r="Q15" i="19"/>
  <c r="P14" i="19"/>
  <c r="Q14" i="19"/>
  <c r="P13" i="19"/>
  <c r="Q13" i="19"/>
  <c r="P12" i="19"/>
  <c r="Q12" i="19"/>
  <c r="P11" i="19"/>
  <c r="Q11" i="19"/>
  <c r="P10" i="19"/>
  <c r="Q10" i="19"/>
  <c r="P9" i="19"/>
  <c r="Q9" i="19"/>
  <c r="P8" i="19"/>
  <c r="Q8" i="19"/>
  <c r="P7" i="19"/>
  <c r="Q7" i="19"/>
  <c r="G31" i="19"/>
  <c r="H31" i="19"/>
  <c r="G30" i="19"/>
  <c r="H30" i="19"/>
  <c r="G29" i="19"/>
  <c r="H29" i="19"/>
  <c r="G28" i="19"/>
  <c r="H28" i="19"/>
  <c r="G27" i="19"/>
  <c r="H27" i="19"/>
  <c r="G26" i="19"/>
  <c r="H26" i="19"/>
  <c r="G25" i="19"/>
  <c r="H25" i="19"/>
  <c r="G24" i="19"/>
  <c r="H24" i="19"/>
  <c r="G23" i="19"/>
  <c r="H23" i="19"/>
  <c r="G22" i="19"/>
  <c r="H22" i="19"/>
  <c r="G21" i="19"/>
  <c r="H21" i="19"/>
  <c r="G20" i="19"/>
  <c r="H20" i="19"/>
  <c r="G19" i="19"/>
  <c r="H19" i="19"/>
  <c r="G18" i="19"/>
  <c r="H18" i="19"/>
  <c r="G17" i="19"/>
  <c r="H17" i="19"/>
  <c r="G16" i="19"/>
  <c r="H16" i="19"/>
  <c r="G15" i="19"/>
  <c r="H15" i="19"/>
  <c r="G14" i="19"/>
  <c r="H14" i="19"/>
  <c r="G13" i="19"/>
  <c r="H13" i="19"/>
  <c r="G12" i="19"/>
  <c r="H12" i="19"/>
  <c r="G11" i="19"/>
  <c r="H11" i="19"/>
  <c r="G10" i="19"/>
  <c r="H10" i="19"/>
  <c r="G9" i="19"/>
  <c r="H9" i="19"/>
  <c r="G8" i="19"/>
  <c r="H8" i="19"/>
  <c r="G7" i="19"/>
  <c r="H7" i="19"/>
  <c r="E48" i="7"/>
  <c r="H48" i="7"/>
  <c r="E52" i="7"/>
  <c r="H52" i="7"/>
  <c r="B6" i="4"/>
  <c r="I5" i="4"/>
  <c r="E45" i="7"/>
  <c r="H45" i="7"/>
  <c r="E49" i="7"/>
  <c r="E46" i="7"/>
  <c r="H46" i="7"/>
  <c r="E50" i="7"/>
  <c r="H50" i="7"/>
  <c r="C11" i="4"/>
  <c r="E47" i="7"/>
  <c r="H47" i="7"/>
  <c r="E51" i="7"/>
  <c r="H51" i="7"/>
  <c r="E37" i="7"/>
  <c r="I37" i="7"/>
  <c r="B18" i="11"/>
  <c r="E70" i="7"/>
  <c r="B26" i="4"/>
  <c r="H64" i="4"/>
  <c r="C14" i="8"/>
  <c r="B47" i="21"/>
  <c r="B30" i="4"/>
  <c r="B10" i="4"/>
  <c r="C6" i="4"/>
  <c r="I14" i="8"/>
  <c r="E41" i="7"/>
  <c r="E39" i="7"/>
  <c r="B8" i="22"/>
  <c r="L14" i="8"/>
  <c r="E38" i="7"/>
  <c r="E34" i="7"/>
  <c r="C7" i="10"/>
  <c r="F14" i="8"/>
  <c r="C39" i="4"/>
  <c r="E44" i="7"/>
  <c r="H44" i="7"/>
  <c r="E36" i="7"/>
  <c r="C38" i="4"/>
  <c r="E58" i="7"/>
  <c r="E40" i="7"/>
  <c r="E43" i="7"/>
  <c r="E42" i="7"/>
  <c r="E35" i="7"/>
  <c r="E93" i="7"/>
  <c r="B8" i="4"/>
  <c r="C26" i="4"/>
  <c r="H30" i="4"/>
  <c r="F29" i="18"/>
  <c r="G29" i="18"/>
  <c r="F30" i="18"/>
  <c r="G30" i="18"/>
  <c r="F31" i="18"/>
  <c r="G31" i="18"/>
  <c r="F32" i="18"/>
  <c r="G32" i="18"/>
  <c r="F33" i="18"/>
  <c r="G33" i="18"/>
  <c r="F34" i="18"/>
  <c r="G34" i="18"/>
  <c r="F35" i="18"/>
  <c r="G35" i="18"/>
  <c r="F37" i="18"/>
  <c r="G37" i="18"/>
  <c r="G39" i="18"/>
  <c r="C60" i="18"/>
  <c r="C30" i="4"/>
  <c r="H67" i="4"/>
  <c r="C10" i="4"/>
  <c r="I8" i="4"/>
  <c r="H31" i="4"/>
  <c r="F39" i="18"/>
  <c r="B5" i="4"/>
  <c r="D26" i="4"/>
  <c r="D10" i="4"/>
  <c r="D11" i="4"/>
  <c r="D6" i="4"/>
  <c r="C8" i="4"/>
  <c r="D8" i="4"/>
  <c r="D30" i="4"/>
  <c r="B6" i="21"/>
  <c r="B20" i="21"/>
  <c r="C5" i="4"/>
  <c r="I4" i="4"/>
  <c r="D5" i="4"/>
  <c r="D38" i="4"/>
  <c r="B33" i="21"/>
  <c r="B34" i="21"/>
  <c r="B58" i="21"/>
  <c r="H20" i="21"/>
  <c r="D39" i="4"/>
  <c r="K20" i="21"/>
  <c r="B9" i="21"/>
  <c r="B74" i="21"/>
  <c r="B10" i="21"/>
  <c r="B71" i="21"/>
  <c r="E20" i="21"/>
  <c r="B25" i="4"/>
  <c r="H63" i="4"/>
  <c r="E67" i="7"/>
  <c r="E71" i="7"/>
  <c r="E72" i="7"/>
  <c r="B81" i="21"/>
  <c r="B40" i="4"/>
  <c r="H37" i="4"/>
  <c r="E57" i="7"/>
  <c r="B23" i="21"/>
  <c r="B37" i="4"/>
  <c r="C37" i="4"/>
  <c r="H29" i="4"/>
  <c r="C25" i="4"/>
  <c r="D25" i="4"/>
  <c r="B59" i="21"/>
  <c r="B60" i="21"/>
  <c r="C19" i="7"/>
  <c r="C40" i="4"/>
  <c r="D40" i="4"/>
  <c r="D37" i="4"/>
  <c r="B61" i="21"/>
  <c r="B36" i="4"/>
  <c r="B41" i="4"/>
  <c r="J55" i="12"/>
  <c r="I55" i="12"/>
  <c r="G15" i="16"/>
  <c r="H15" i="16"/>
  <c r="H13" i="16"/>
  <c r="I13" i="16"/>
  <c r="J11" i="16"/>
  <c r="H34" i="4"/>
  <c r="C36" i="4"/>
  <c r="K55" i="12"/>
  <c r="L55" i="12"/>
  <c r="H49" i="7"/>
  <c r="D36" i="4"/>
  <c r="C41" i="4"/>
  <c r="D41" i="4"/>
  <c r="C28" i="8"/>
  <c r="E20" i="8"/>
  <c r="C8" i="8"/>
  <c r="B29" i="11"/>
  <c r="C29" i="11"/>
  <c r="D29" i="11"/>
  <c r="E29" i="11"/>
  <c r="F29" i="11"/>
  <c r="G29" i="11"/>
  <c r="H29" i="11"/>
  <c r="I29" i="11"/>
  <c r="J29" i="11"/>
  <c r="K29" i="11"/>
  <c r="L29" i="11"/>
  <c r="M29" i="11"/>
  <c r="N29" i="11"/>
  <c r="O29" i="11"/>
  <c r="P29" i="11"/>
  <c r="Q29" i="11"/>
  <c r="R29" i="11"/>
  <c r="S29" i="11"/>
  <c r="T29" i="11"/>
  <c r="U29" i="11"/>
  <c r="V29" i="11"/>
  <c r="W29" i="11"/>
  <c r="X29" i="11"/>
  <c r="Y29" i="11"/>
  <c r="Z29" i="11"/>
  <c r="AA29" i="11"/>
  <c r="AB29" i="11"/>
  <c r="AC29" i="11"/>
  <c r="AD29" i="11"/>
  <c r="AE29" i="11"/>
  <c r="C27" i="8"/>
  <c r="C7" i="8"/>
  <c r="C17" i="8"/>
  <c r="C20" i="8"/>
  <c r="F20" i="8"/>
  <c r="B30" i="11"/>
  <c r="C30" i="11"/>
  <c r="D30" i="11"/>
  <c r="E30" i="11"/>
  <c r="F30" i="11"/>
  <c r="G30" i="11"/>
  <c r="H30" i="11"/>
  <c r="J30" i="11"/>
  <c r="K30" i="11"/>
  <c r="M30" i="11"/>
  <c r="N30" i="11"/>
  <c r="P30" i="11"/>
  <c r="Q30" i="11"/>
  <c r="R30" i="11"/>
  <c r="S30" i="11"/>
  <c r="U30" i="11"/>
  <c r="V30" i="11"/>
  <c r="X30" i="11"/>
  <c r="Y30" i="11"/>
  <c r="Z30" i="11"/>
  <c r="AA30" i="11"/>
  <c r="AB30" i="11"/>
  <c r="AC30" i="11"/>
  <c r="AD30" i="11"/>
  <c r="I40" i="12"/>
  <c r="J40" i="12"/>
  <c r="I41" i="12"/>
  <c r="J41" i="12"/>
  <c r="I42" i="12"/>
  <c r="J42" i="12"/>
  <c r="I43" i="12"/>
  <c r="J43" i="12"/>
  <c r="I44" i="12"/>
  <c r="J44" i="12"/>
  <c r="B14" i="12"/>
  <c r="C9" i="7"/>
  <c r="E9" i="7"/>
  <c r="C10" i="7"/>
  <c r="E10" i="7"/>
  <c r="C11" i="7"/>
  <c r="E11" i="7"/>
  <c r="C12" i="7"/>
  <c r="E12" i="7"/>
  <c r="C13" i="7"/>
  <c r="E13" i="7"/>
  <c r="C14" i="7"/>
  <c r="E14" i="7"/>
  <c r="C15" i="7"/>
  <c r="E15" i="7"/>
  <c r="C16" i="7"/>
  <c r="E16" i="7"/>
  <c r="C17" i="7"/>
  <c r="E17" i="7"/>
  <c r="C18" i="7"/>
  <c r="E18" i="7"/>
  <c r="B31" i="4"/>
  <c r="B23" i="8"/>
  <c r="E23" i="8"/>
  <c r="B24" i="8"/>
  <c r="E24" i="8"/>
  <c r="B22" i="8"/>
  <c r="E22" i="8"/>
  <c r="B21" i="8"/>
  <c r="E21" i="8"/>
  <c r="B27"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H33" i="4"/>
  <c r="H68" i="4"/>
  <c r="D26" i="7"/>
  <c r="F26" i="7"/>
  <c r="G50" i="7"/>
  <c r="D21" i="7"/>
  <c r="F21" i="7"/>
  <c r="D27" i="7"/>
  <c r="F27" i="7"/>
  <c r="G51" i="7"/>
  <c r="D25" i="7"/>
  <c r="F25" i="7"/>
  <c r="G49" i="7"/>
  <c r="D28" i="7"/>
  <c r="F28" i="7"/>
  <c r="G52" i="7"/>
  <c r="B29" i="4"/>
  <c r="H66" i="4"/>
  <c r="B9" i="4"/>
  <c r="I7" i="4"/>
  <c r="D14" i="7"/>
  <c r="F14" i="7"/>
  <c r="D23" i="7"/>
  <c r="F23" i="7"/>
  <c r="D24" i="7"/>
  <c r="D20" i="7"/>
  <c r="F20" i="7"/>
  <c r="I53" i="7"/>
  <c r="D22" i="7"/>
  <c r="F22" i="7"/>
  <c r="D31" i="4"/>
  <c r="C31" i="4"/>
  <c r="K43" i="12"/>
  <c r="L43" i="12"/>
  <c r="H37" i="7"/>
  <c r="K41" i="12"/>
  <c r="L41" i="12"/>
  <c r="H35" i="7"/>
  <c r="D13" i="7"/>
  <c r="F13" i="7"/>
  <c r="G38" i="7"/>
  <c r="D15" i="7"/>
  <c r="F15" i="7"/>
  <c r="G40" i="7"/>
  <c r="D11" i="7"/>
  <c r="F11" i="7"/>
  <c r="D16" i="7"/>
  <c r="F16" i="7"/>
  <c r="D12" i="7"/>
  <c r="F12" i="7"/>
  <c r="D17" i="7"/>
  <c r="F17" i="7"/>
  <c r="D19" i="7"/>
  <c r="D9" i="7"/>
  <c r="F9" i="7"/>
  <c r="D18" i="7"/>
  <c r="F18" i="7"/>
  <c r="D10" i="7"/>
  <c r="F10" i="7"/>
  <c r="C31" i="8"/>
  <c r="E95" i="7"/>
  <c r="AE30" i="11"/>
  <c r="I30" i="11"/>
  <c r="T30" i="11"/>
  <c r="L30" i="11"/>
  <c r="W30" i="11"/>
  <c r="O30" i="11"/>
  <c r="K44" i="12"/>
  <c r="L44" i="12"/>
  <c r="H38" i="7"/>
  <c r="K42" i="12"/>
  <c r="L42" i="12"/>
  <c r="H36" i="7"/>
  <c r="K40" i="12"/>
  <c r="L40" i="12"/>
  <c r="H34" i="7"/>
  <c r="H53" i="7"/>
  <c r="E88" i="7"/>
  <c r="F24" i="7"/>
  <c r="G48" i="7"/>
  <c r="D9" i="4"/>
  <c r="C9" i="4"/>
  <c r="G45" i="7"/>
  <c r="G46" i="7"/>
  <c r="G47" i="7"/>
  <c r="F19" i="7"/>
  <c r="G44" i="7"/>
  <c r="D29" i="4"/>
  <c r="C29" i="4"/>
  <c r="H35" i="4"/>
  <c r="G34" i="7"/>
  <c r="G36" i="7"/>
  <c r="G43" i="7"/>
  <c r="G37" i="7"/>
  <c r="G35" i="7"/>
  <c r="D28" i="8"/>
  <c r="G42" i="7"/>
  <c r="G39" i="7"/>
  <c r="G41" i="7"/>
  <c r="G53" i="7"/>
  <c r="D27" i="8"/>
  <c r="C30" i="8"/>
  <c r="AG31" i="11"/>
  <c r="E59" i="7"/>
  <c r="E60" i="7"/>
  <c r="E61" i="7"/>
  <c r="E96" i="7"/>
  <c r="E99" i="7"/>
  <c r="E100" i="7"/>
  <c r="B27" i="4"/>
  <c r="B7" i="4"/>
  <c r="E62" i="7"/>
  <c r="E63" i="7"/>
  <c r="E64" i="7"/>
  <c r="E90" i="7"/>
  <c r="B12" i="4"/>
  <c r="I6" i="4"/>
  <c r="D27" i="4"/>
  <c r="C27" i="4"/>
  <c r="D7" i="4"/>
  <c r="C7" i="4"/>
  <c r="E73" i="7"/>
  <c r="E74" i="7"/>
  <c r="E75" i="7"/>
  <c r="E76" i="7"/>
  <c r="E85" i="7"/>
  <c r="E89" i="7"/>
  <c r="E91" i="7"/>
  <c r="B28" i="4"/>
  <c r="H65" i="4"/>
  <c r="H32" i="4"/>
  <c r="B32" i="4"/>
  <c r="D12" i="4"/>
  <c r="C12" i="4"/>
  <c r="D28" i="4"/>
  <c r="C28" i="4"/>
  <c r="D32" i="4"/>
  <c r="C32" i="4"/>
  <c r="B43" i="4"/>
  <c r="B46" i="4"/>
  <c r="H22" i="4"/>
  <c r="B47" i="4"/>
  <c r="H23" i="4"/>
  <c r="C31" i="11"/>
  <c r="B31" i="11"/>
  <c r="AD31" i="11"/>
  <c r="J31" i="11"/>
  <c r="Y31" i="11"/>
  <c r="Z31" i="11"/>
  <c r="M31" i="11"/>
  <c r="U31" i="11"/>
  <c r="O31" i="11"/>
  <c r="W31" i="11"/>
  <c r="V31" i="11"/>
  <c r="I31" i="11"/>
  <c r="AA31" i="11"/>
  <c r="K31" i="11"/>
  <c r="D31" i="11"/>
  <c r="S31" i="11"/>
  <c r="P31" i="11"/>
  <c r="E31" i="11"/>
  <c r="R31" i="11"/>
  <c r="AB31" i="11"/>
  <c r="Q31" i="11"/>
  <c r="AE31" i="11"/>
  <c r="L31" i="11"/>
  <c r="F31" i="11"/>
  <c r="X31" i="11"/>
  <c r="N31" i="11"/>
  <c r="G31" i="11"/>
  <c r="AC31" i="11"/>
  <c r="H31" i="11"/>
  <c r="T31" i="11"/>
  <c r="AF31" i="11"/>
</calcChain>
</file>

<file path=xl/comments1.xml><?xml version="1.0" encoding="utf-8"?>
<comments xmlns="http://schemas.openxmlformats.org/spreadsheetml/2006/main">
  <authors>
    <author>Melissa Chin</author>
    <author>Javin Tan</author>
  </authors>
  <commentList>
    <comment ref="B23" authorId="0" shapeId="0">
      <text>
        <r>
          <rPr>
            <sz val="9"/>
            <color indexed="81"/>
            <rFont val="Microsoft Sans Serif"/>
            <family val="2"/>
          </rPr>
          <t xml:space="preserve">ผู้ใช้จะต้องรวมถนน ร่องน้ำ และพื้นที่บริเวณโรงงานสกัดใน(รวมถึงบ่อบำบัดน้ำทิ้ง) ในพื้นที่แผ้วถางโดยประมาณในสัดส่วนพื้นที่ปลูกปาล์มทั้งหมดในพื้นที่สัมปทาน/อนุญาตปลุก กรุณาแสดงข้อมูลสำหรับการประมาณการเพื่อการตรวจสอบความถูกต้อง  </t>
        </r>
        <r>
          <rPr>
            <sz val="9"/>
            <color indexed="81"/>
            <rFont val="Tahoma"/>
            <family val="2"/>
          </rPr>
          <t xml:space="preserve">
</t>
        </r>
        <r>
          <rPr>
            <sz val="9"/>
            <color indexed="8"/>
            <rFont val="Microsoft Sans Serif"/>
          </rPr>
          <t>หมายเหตุ</t>
        </r>
        <r>
          <rPr>
            <sz val="9"/>
            <color indexed="8"/>
            <rFont val="Calibri"/>
          </rPr>
          <t xml:space="preserve"> </t>
        </r>
        <r>
          <rPr>
            <sz val="9"/>
            <color indexed="8"/>
            <rFont val="Microsoft Sans Serif"/>
          </rPr>
          <t>พื้นที่สำหรับสิ่งอำนวยความสะดวกทางสังคม</t>
        </r>
        <r>
          <rPr>
            <sz val="9"/>
            <color indexed="8"/>
            <rFont val="Calibri"/>
          </rPr>
          <t xml:space="preserve"> (</t>
        </r>
        <r>
          <rPr>
            <sz val="9"/>
            <color indexed="8"/>
            <rFont val="Microsoft Sans Serif"/>
          </rPr>
          <t>เช่น</t>
        </r>
        <r>
          <rPr>
            <sz val="9"/>
            <color indexed="8"/>
            <rFont val="Calibri"/>
          </rPr>
          <t xml:space="preserve"> </t>
        </r>
        <r>
          <rPr>
            <sz val="9"/>
            <color indexed="8"/>
            <rFont val="Microsoft Sans Serif"/>
          </rPr>
          <t>บ้านพักคนงาน</t>
        </r>
        <r>
          <rPr>
            <sz val="9"/>
            <color indexed="8"/>
            <rFont val="Calibri"/>
          </rPr>
          <t xml:space="preserve"> </t>
        </r>
        <r>
          <rPr>
            <sz val="9"/>
            <color indexed="8"/>
            <rFont val="Microsoft Sans Serif"/>
          </rPr>
          <t>สถานที่พักผ่อนสำหรับพนักงาน</t>
        </r>
        <r>
          <rPr>
            <sz val="9"/>
            <color indexed="8"/>
            <rFont val="Calibri"/>
          </rPr>
          <t xml:space="preserve"> </t>
        </r>
        <r>
          <rPr>
            <sz val="9"/>
            <color indexed="8"/>
            <rFont val="Microsoft Sans Serif"/>
          </rPr>
          <t>โรงเรียน</t>
        </r>
        <r>
          <rPr>
            <sz val="9"/>
            <color indexed="8"/>
            <rFont val="Calibri"/>
          </rPr>
          <t xml:space="preserve"> </t>
        </r>
        <r>
          <rPr>
            <sz val="9"/>
            <color indexed="8"/>
            <rFont val="Microsoft Sans Serif"/>
          </rPr>
          <t>คลินิค</t>
        </r>
        <r>
          <rPr>
            <sz val="9"/>
            <color indexed="8"/>
            <rFont val="Calibri"/>
          </rPr>
          <t xml:space="preserve"> </t>
        </r>
        <r>
          <rPr>
            <sz val="9"/>
            <color indexed="8"/>
            <rFont val="Microsoft Sans Serif"/>
          </rPr>
          <t>สถานที่ประกอบกิจกรรมทางศาสนา</t>
        </r>
        <r>
          <rPr>
            <sz val="9"/>
            <color indexed="8"/>
            <rFont val="Calibri"/>
          </rPr>
          <t xml:space="preserve"> </t>
        </r>
        <r>
          <rPr>
            <sz val="9"/>
            <color indexed="8"/>
            <rFont val="Microsoft Sans Serif"/>
          </rPr>
          <t>เป็นต้น</t>
        </r>
        <r>
          <rPr>
            <sz val="9"/>
            <color indexed="8"/>
            <rFont val="Calibri"/>
          </rPr>
          <t xml:space="preserve">) </t>
        </r>
        <r>
          <rPr>
            <sz val="9"/>
            <color indexed="8"/>
            <rFont val="Microsoft Sans Serif"/>
          </rPr>
          <t>ไม่นับรวมเป็นพื้นที่แผ้วถาง</t>
        </r>
        <r>
          <rPr>
            <sz val="9"/>
            <color indexed="8"/>
            <rFont val="Calibri"/>
          </rPr>
          <t xml:space="preserve"> </t>
        </r>
        <r>
          <rPr>
            <sz val="9"/>
            <color indexed="81"/>
            <rFont val="Tahoma"/>
            <family val="2"/>
          </rPr>
          <t xml:space="preserve">
**</t>
        </r>
        <r>
          <rPr>
            <sz val="9"/>
            <color indexed="8"/>
            <rFont val="Microsoft Sans Serif"/>
          </rPr>
          <t>หากยังไม่มีการคำนวณที่เหมาะสม</t>
        </r>
        <r>
          <rPr>
            <sz val="9"/>
            <color indexed="8"/>
            <rFont val="Calibri"/>
          </rPr>
          <t xml:space="preserve"> </t>
        </r>
        <r>
          <rPr>
            <sz val="9"/>
            <color indexed="8"/>
            <rFont val="Microsoft Sans Serif"/>
          </rPr>
          <t>ทาง</t>
        </r>
        <r>
          <rPr>
            <sz val="9"/>
            <color indexed="8"/>
            <rFont val="Calibri"/>
          </rPr>
          <t xml:space="preserve"> </t>
        </r>
        <r>
          <rPr>
            <sz val="9"/>
            <color indexed="81"/>
            <rFont val="Tahoma"/>
            <family val="2"/>
          </rPr>
          <t xml:space="preserve">RSPO </t>
        </r>
        <r>
          <rPr>
            <sz val="9"/>
            <color indexed="8"/>
            <rFont val="Microsoft Sans Serif"/>
          </rPr>
          <t>แนะนำให้ใช้</t>
        </r>
        <r>
          <rPr>
            <sz val="9"/>
            <color indexed="8"/>
            <rFont val="Calibri"/>
          </rPr>
          <t xml:space="preserve"> </t>
        </r>
        <r>
          <rPr>
            <sz val="9"/>
            <color indexed="81"/>
            <rFont val="Tahoma"/>
            <family val="2"/>
          </rPr>
          <t xml:space="preserve"> 5.5%</t>
        </r>
      </text>
    </comment>
    <comment ref="G26" authorId="1" shapeId="0">
      <text>
        <r>
          <rPr>
            <sz val="9"/>
            <color indexed="81"/>
            <rFont val="Tahoma"/>
            <family val="2"/>
          </rPr>
          <t>= tCO2e/</t>
        </r>
        <r>
          <rPr>
            <sz val="14"/>
            <rFont val="Microsoft Sans Serif"/>
            <family val="2"/>
          </rPr>
          <t>ปี</t>
        </r>
        <r>
          <rPr>
            <sz val="9"/>
            <color indexed="81"/>
            <rFont val="Tahoma"/>
            <family val="2"/>
          </rPr>
          <t xml:space="preserve"> (</t>
        </r>
        <r>
          <rPr>
            <sz val="9"/>
            <color indexed="8"/>
            <rFont val="Microsoft Sans Serif"/>
          </rPr>
          <t>พื้นที่ปลูก</t>
        </r>
        <r>
          <rPr>
            <sz val="9"/>
            <color indexed="81"/>
            <rFont val="Tahoma"/>
            <family val="2"/>
          </rPr>
          <t>) + (5.5/100 * tCO2e/</t>
        </r>
        <r>
          <rPr>
            <sz val="9"/>
            <color indexed="8"/>
            <rFont val="Microsoft Sans Serif"/>
          </rPr>
          <t>ปี</t>
        </r>
        <r>
          <rPr>
            <sz val="9"/>
            <color indexed="81"/>
            <rFont val="Tahoma"/>
            <family val="2"/>
          </rPr>
          <t xml:space="preserve"> (</t>
        </r>
        <r>
          <rPr>
            <sz val="9"/>
            <color indexed="8"/>
            <rFont val="Microsoft Sans Serif"/>
          </rPr>
          <t>พื้นที่ปลูก</t>
        </r>
        <r>
          <rPr>
            <sz val="9"/>
            <color indexed="81"/>
            <rFont val="Tahoma"/>
            <family val="2"/>
          </rPr>
          <t xml:space="preserve">))
</t>
        </r>
      </text>
    </comment>
    <comment ref="G43" authorId="1" shapeId="0">
      <text>
        <r>
          <rPr>
            <sz val="9"/>
            <color indexed="81"/>
            <rFont val="Tahoma"/>
            <family val="2"/>
          </rPr>
          <t>= tCO2e/</t>
        </r>
        <r>
          <rPr>
            <sz val="14"/>
            <color indexed="8"/>
            <rFont val="Calibri"/>
            <family val="2"/>
          </rPr>
          <t>ี</t>
        </r>
        <r>
          <rPr>
            <sz val="14"/>
            <rFont val="Calibri"/>
            <family val="2"/>
          </rPr>
          <t>ปี</t>
        </r>
        <r>
          <rPr>
            <sz val="9"/>
            <color indexed="81"/>
            <rFont val="Tahoma"/>
            <family val="2"/>
          </rPr>
          <t xml:space="preserve"> (</t>
        </r>
        <r>
          <rPr>
            <sz val="9"/>
            <color indexed="8"/>
            <rFont val="Microsoft Sans Serif"/>
          </rPr>
          <t>พื้นที่ปลูก</t>
        </r>
        <r>
          <rPr>
            <sz val="9"/>
            <color indexed="81"/>
            <rFont val="Tahoma"/>
            <family val="2"/>
          </rPr>
          <t>) + (5.5/100 * tCO2e/</t>
        </r>
        <r>
          <rPr>
            <sz val="9"/>
            <color indexed="8"/>
            <rFont val="Microsoft Sans Serif"/>
          </rPr>
          <t>ปี</t>
        </r>
        <r>
          <rPr>
            <sz val="9"/>
            <color indexed="81"/>
            <rFont val="Tahoma"/>
            <family val="2"/>
          </rPr>
          <t xml:space="preserve"> (</t>
        </r>
        <r>
          <rPr>
            <sz val="9"/>
            <color indexed="8"/>
            <rFont val="Microsoft Sans Serif"/>
          </rPr>
          <t>พื้นที่ปลูก</t>
        </r>
        <r>
          <rPr>
            <sz val="9"/>
            <color indexed="81"/>
            <rFont val="Tahoma"/>
            <family val="2"/>
          </rPr>
          <t xml:space="preserve">))
</t>
        </r>
      </text>
    </comment>
  </commentList>
</comments>
</file>

<file path=xl/comments2.xml><?xml version="1.0" encoding="utf-8"?>
<comments xmlns="http://schemas.openxmlformats.org/spreadsheetml/2006/main">
  <authors>
    <author>Melissa Chin</author>
  </authors>
  <commentList>
    <comment ref="F7" authorId="0" shapeId="0">
      <text>
        <r>
          <rPr>
            <sz val="9"/>
            <color indexed="81"/>
            <rFont val="Microsoft Sans Serif"/>
            <family val="2"/>
          </rPr>
          <t xml:space="preserve">เพิ่มปัจจัยการปล่อย GHG เฉพาะสำหรับการผสมไบโอดีเซลและประเภทน้ำมัน </t>
        </r>
        <r>
          <rPr>
            <sz val="9"/>
            <color indexed="81"/>
            <rFont val="Tahoma"/>
            <family val="2"/>
          </rPr>
          <t xml:space="preserve">
</t>
        </r>
      </text>
    </comment>
    <comment ref="F8" authorId="0" shapeId="0">
      <text>
        <r>
          <rPr>
            <sz val="9"/>
            <color indexed="81"/>
            <rFont val="Microsoft Sans Serif"/>
            <family val="2"/>
          </rPr>
          <t>เพิ่มปัจจัยการปล่อย GHG เฉพาะสำหรับการผสมไบโอเอทอนอลและประเภทน้ำมัน</t>
        </r>
      </text>
    </comment>
  </commentList>
</comments>
</file>

<file path=xl/comments3.xml><?xml version="1.0" encoding="utf-8"?>
<comments xmlns="http://schemas.openxmlformats.org/spreadsheetml/2006/main">
  <authors>
    <author>CB</author>
  </authors>
  <commentList>
    <comment ref="I13" authorId="0" shapeId="0">
      <text>
        <r>
          <rPr>
            <sz val="8"/>
            <color indexed="81"/>
            <rFont val="Microsoft Sans Serif"/>
            <family val="2"/>
          </rPr>
          <t>คำเตือน</t>
        </r>
        <r>
          <rPr>
            <sz val="8"/>
            <color indexed="81"/>
            <rFont val="Tahoma"/>
            <family val="2"/>
          </rPr>
          <t xml:space="preserve">: </t>
        </r>
        <r>
          <rPr>
            <sz val="11"/>
            <color theme="1"/>
            <rFont val="Calibri"/>
            <family val="2"/>
            <scheme val="minor"/>
          </rPr>
          <t>คุณได้เลือกมากกว่าหนึ่งแหล่งสำหรับธาตุอาหารนี้</t>
        </r>
        <r>
          <rPr>
            <sz val="8"/>
            <color indexed="81"/>
            <rFont val="Tahoma"/>
            <family val="2"/>
          </rPr>
          <t>!</t>
        </r>
      </text>
    </comment>
    <comment ref="I44" authorId="0" shapeId="0">
      <text>
        <r>
          <rPr>
            <sz val="8"/>
            <color indexed="81"/>
            <rFont val="Microsoft Sans Serif"/>
            <family val="2"/>
          </rPr>
          <t>คำเตือน</t>
        </r>
        <r>
          <rPr>
            <sz val="8"/>
            <color indexed="81"/>
            <rFont val="Tahoma"/>
            <family val="2"/>
          </rPr>
          <t xml:space="preserve">: </t>
        </r>
        <r>
          <rPr>
            <sz val="11"/>
            <color theme="1"/>
            <rFont val="Calibri"/>
            <family val="2"/>
            <scheme val="minor"/>
          </rPr>
          <t>คุณได้เลือกมากกว่าหนึ่งแหล่งสำหรับธาตุอาหารนี้</t>
        </r>
        <r>
          <rPr>
            <sz val="8"/>
            <color indexed="81"/>
            <rFont val="Tahoma"/>
            <family val="2"/>
          </rPr>
          <t>!</t>
        </r>
      </text>
    </comment>
    <comment ref="I70" authorId="0" shapeId="0">
      <text>
        <r>
          <rPr>
            <sz val="8"/>
            <color indexed="81"/>
            <rFont val="Microsoft Sans Serif"/>
            <family val="2"/>
          </rPr>
          <t>คำเตือน</t>
        </r>
        <r>
          <rPr>
            <sz val="8"/>
            <color indexed="81"/>
            <rFont val="Tahoma"/>
            <family val="2"/>
          </rPr>
          <t xml:space="preserve">: </t>
        </r>
        <r>
          <rPr>
            <sz val="11"/>
            <color theme="1"/>
            <rFont val="Calibri"/>
            <family val="2"/>
            <scheme val="minor"/>
          </rPr>
          <t>คุณได้เลือกมากกว่าหนึ่งแหล่งสำหรับธาตุอาหารนี้</t>
        </r>
        <r>
          <rPr>
            <sz val="8"/>
            <color indexed="81"/>
            <rFont val="Tahoma"/>
            <family val="2"/>
          </rPr>
          <t>!</t>
        </r>
      </text>
    </comment>
    <comment ref="I96" authorId="0" shapeId="0">
      <text>
        <r>
          <rPr>
            <sz val="8"/>
            <color indexed="81"/>
            <rFont val="Microsoft Sans Serif"/>
            <family val="2"/>
          </rPr>
          <t>คำเตือน</t>
        </r>
        <r>
          <rPr>
            <sz val="8"/>
            <color indexed="81"/>
            <rFont val="Tahoma"/>
            <family val="2"/>
          </rPr>
          <t xml:space="preserve">: </t>
        </r>
        <r>
          <rPr>
            <sz val="11"/>
            <color theme="1"/>
            <rFont val="Calibri"/>
            <family val="2"/>
            <scheme val="minor"/>
          </rPr>
          <t>คุณได้เลือกมากกว่าหนึ่งแหล่งสำหรับธาตุอาหารนี้</t>
        </r>
        <r>
          <rPr>
            <sz val="8"/>
            <color indexed="81"/>
            <rFont val="Tahoma"/>
            <family val="2"/>
          </rPr>
          <t>!</t>
        </r>
      </text>
    </comment>
    <comment ref="I122" authorId="0" shapeId="0">
      <text>
        <r>
          <rPr>
            <sz val="8"/>
            <color indexed="81"/>
            <rFont val="Microsoft Sans Serif"/>
            <family val="2"/>
          </rPr>
          <t>คำเตือน</t>
        </r>
        <r>
          <rPr>
            <sz val="8"/>
            <color indexed="81"/>
            <rFont val="Tahoma"/>
            <family val="2"/>
          </rPr>
          <t xml:space="preserve">: </t>
        </r>
        <r>
          <rPr>
            <sz val="11"/>
            <color theme="1"/>
            <rFont val="Calibri"/>
            <family val="2"/>
            <scheme val="minor"/>
          </rPr>
          <t>คุณได้เลือกมากกว่าหนึ่งแหล่งสำหรับธาตุอาหารนี้</t>
        </r>
        <r>
          <rPr>
            <sz val="8"/>
            <color indexed="81"/>
            <rFont val="Tahoma"/>
            <family val="2"/>
          </rPr>
          <t>!</t>
        </r>
      </text>
    </comment>
    <comment ref="I148" authorId="0" shapeId="0">
      <text>
        <r>
          <rPr>
            <sz val="8"/>
            <color indexed="81"/>
            <rFont val="Microsoft Sans Serif"/>
            <family val="2"/>
          </rPr>
          <t>คำเตือน</t>
        </r>
        <r>
          <rPr>
            <sz val="8"/>
            <color indexed="81"/>
            <rFont val="Tahoma"/>
            <family val="2"/>
          </rPr>
          <t xml:space="preserve">: </t>
        </r>
        <r>
          <rPr>
            <sz val="11"/>
            <color theme="1"/>
            <rFont val="Calibri"/>
            <family val="2"/>
            <scheme val="minor"/>
          </rPr>
          <t>คุณได้เลือกมากกว่าหนึ่งแหล่งสำหรับธาตุอาหารนี้</t>
        </r>
        <r>
          <rPr>
            <sz val="8"/>
            <color indexed="81"/>
            <rFont val="Tahoma"/>
            <family val="2"/>
          </rPr>
          <t>!</t>
        </r>
      </text>
    </comment>
    <comment ref="I174" authorId="0" shapeId="0">
      <text>
        <r>
          <rPr>
            <sz val="8"/>
            <color indexed="81"/>
            <rFont val="Microsoft Sans Serif"/>
            <family val="2"/>
          </rPr>
          <t>คำเตือน</t>
        </r>
        <r>
          <rPr>
            <sz val="8"/>
            <color indexed="81"/>
            <rFont val="Tahoma"/>
            <family val="2"/>
          </rPr>
          <t xml:space="preserve">: </t>
        </r>
        <r>
          <rPr>
            <sz val="11"/>
            <color theme="1"/>
            <rFont val="Calibri"/>
            <family val="2"/>
            <scheme val="minor"/>
          </rPr>
          <t>คุณได้เลือกมากกว่าหนึ่งแหล่งสำหรับธาตุอาหารนี้</t>
        </r>
        <r>
          <rPr>
            <sz val="8"/>
            <color indexed="81"/>
            <rFont val="Tahoma"/>
            <family val="2"/>
          </rPr>
          <t>!</t>
        </r>
      </text>
    </comment>
    <comment ref="I200" authorId="0" shapeId="0">
      <text>
        <r>
          <rPr>
            <sz val="8"/>
            <color indexed="81"/>
            <rFont val="Microsoft Sans Serif"/>
            <family val="2"/>
          </rPr>
          <t>คำเตือน</t>
        </r>
        <r>
          <rPr>
            <sz val="8"/>
            <color indexed="81"/>
            <rFont val="Tahoma"/>
            <family val="2"/>
          </rPr>
          <t xml:space="preserve">: </t>
        </r>
        <r>
          <rPr>
            <sz val="11"/>
            <color theme="1"/>
            <rFont val="Calibri"/>
            <family val="2"/>
            <scheme val="minor"/>
          </rPr>
          <t>คุณได้เลือกมากกว่าหนึ่งแหล่งสำหรับธาตุอาหารนี้</t>
        </r>
        <r>
          <rPr>
            <sz val="8"/>
            <color indexed="81"/>
            <rFont val="Tahoma"/>
            <family val="2"/>
          </rPr>
          <t>!</t>
        </r>
      </text>
    </comment>
    <comment ref="I226" authorId="0" shapeId="0">
      <text>
        <r>
          <rPr>
            <sz val="8"/>
            <color indexed="81"/>
            <rFont val="Microsoft Sans Serif"/>
            <family val="2"/>
          </rPr>
          <t>คำเตือน</t>
        </r>
        <r>
          <rPr>
            <sz val="8"/>
            <color indexed="81"/>
            <rFont val="Tahoma"/>
            <family val="2"/>
          </rPr>
          <t xml:space="preserve">: </t>
        </r>
        <r>
          <rPr>
            <sz val="11"/>
            <color theme="1"/>
            <rFont val="Calibri"/>
            <family val="2"/>
            <scheme val="minor"/>
          </rPr>
          <t>คุณได้เลือกมากกว่าหนึ่งแหล่งสำหรับธาตุอาหารนี้</t>
        </r>
        <r>
          <rPr>
            <sz val="8"/>
            <color indexed="81"/>
            <rFont val="Tahoma"/>
            <family val="2"/>
          </rPr>
          <t>!</t>
        </r>
      </text>
    </comment>
    <comment ref="I252" authorId="0" shapeId="0">
      <text>
        <r>
          <rPr>
            <sz val="8"/>
            <color indexed="81"/>
            <rFont val="Microsoft Sans Serif"/>
            <family val="2"/>
          </rPr>
          <t>คำเตือน</t>
        </r>
        <r>
          <rPr>
            <sz val="8"/>
            <color indexed="81"/>
            <rFont val="Tahoma"/>
            <family val="2"/>
          </rPr>
          <t xml:space="preserve">: </t>
        </r>
        <r>
          <rPr>
            <sz val="11"/>
            <color theme="1"/>
            <rFont val="Calibri"/>
            <family val="2"/>
            <scheme val="minor"/>
          </rPr>
          <t>คุณได้เลือกมากกว่าหนึ่งแหล่งสำหรับธาตุอาหารนี้</t>
        </r>
        <r>
          <rPr>
            <sz val="8"/>
            <color indexed="81"/>
            <rFont val="Tahoma"/>
            <family val="2"/>
          </rPr>
          <t>!</t>
        </r>
      </text>
    </comment>
  </commentList>
</comments>
</file>

<file path=xl/comments4.xml><?xml version="1.0" encoding="utf-8"?>
<comments xmlns="http://schemas.openxmlformats.org/spreadsheetml/2006/main">
  <authors>
    <author xml:space="preserve"> lchase</author>
  </authors>
  <commentList>
    <comment ref="B8" authorId="0" shapeId="0">
      <text>
        <r>
          <rPr>
            <b/>
            <sz val="8"/>
            <color indexed="81"/>
            <rFont val="Microsoft Sans Serif"/>
            <family val="2"/>
          </rPr>
          <t xml:space="preserve">ระยะทางสำหรับการขนส่งทางทะเลสามารถอ้้างอิง </t>
        </r>
        <r>
          <rPr>
            <b/>
            <sz val="8"/>
            <color indexed="81"/>
            <rFont val="Tahoma"/>
            <family val="2"/>
          </rPr>
          <t xml:space="preserve">19 </t>
        </r>
      </text>
    </comment>
  </commentList>
</comments>
</file>

<file path=xl/comments5.xml><?xml version="1.0" encoding="utf-8"?>
<comments xmlns="http://schemas.openxmlformats.org/spreadsheetml/2006/main">
  <authors>
    <author>LDCChase</author>
    <author>Melissa Chin</author>
  </authors>
  <commentList>
    <comment ref="A14" authorId="0" shapeId="0">
      <text>
        <r>
          <rPr>
            <b/>
            <sz val="9"/>
            <color indexed="81"/>
            <rFont val="Microsoft Sans Serif"/>
          </rPr>
          <t xml:space="preserve">เชื้อเพลิงรวมถึงเบนซินและดีเซล แต่ดังที่การใช้เบนซินมักจะเป็นส่วนน้อยกว่าดีเซล การปล่อยก๊าซจึงใช้สำหรับทั้งสองประเภท </t>
        </r>
        <r>
          <rPr>
            <b/>
            <sz val="9"/>
            <color indexed="81"/>
            <rFont val="Tahoma"/>
            <family val="2"/>
          </rPr>
          <t>Fuel includes petrol and diesel, but as petrol consumption is usually minor diesel emissions are used for both fuel types</t>
        </r>
      </text>
    </comment>
    <comment ref="D14" authorId="0" shapeId="0">
      <text>
        <r>
          <rPr>
            <b/>
            <sz val="9"/>
            <color indexed="81"/>
            <rFont val="Microsoft Sans Serif"/>
          </rPr>
          <t>เชื้อเพลิงรวมถึงเบนซินและดีเซล</t>
        </r>
        <r>
          <rPr>
            <b/>
            <sz val="9"/>
            <color indexed="81"/>
            <rFont val="Tahoma"/>
            <family val="2"/>
          </rPr>
          <t xml:space="preserve"> </t>
        </r>
        <r>
          <rPr>
            <sz val="14"/>
            <rFont val="Calibri"/>
            <family val="2"/>
          </rPr>
          <t>แต่ดังที่การใช้เบนซินมักจะเป็นส่วนน้อยกว่าดีเซล</t>
        </r>
        <r>
          <rPr>
            <b/>
            <sz val="9"/>
            <color indexed="81"/>
            <rFont val="Tahoma"/>
            <family val="2"/>
          </rPr>
          <t xml:space="preserve"> </t>
        </r>
        <r>
          <rPr>
            <sz val="14"/>
            <rFont val="Calibri"/>
            <family val="2"/>
          </rPr>
          <t>การปล่อยก๊าซจึงใช้สำหรับทั้งสองประเภท</t>
        </r>
        <r>
          <rPr>
            <b/>
            <sz val="9"/>
            <color indexed="81"/>
            <rFont val="Tahoma"/>
            <family val="2"/>
          </rPr>
          <t xml:space="preserve"> </t>
        </r>
      </text>
    </comment>
    <comment ref="A15" authorId="0" shapeId="0">
      <text>
        <r>
          <rPr>
            <b/>
            <sz val="9"/>
            <color indexed="81"/>
            <rFont val="Microsoft Sans Serif"/>
          </rPr>
          <t>เชื้อเพลิงรวมถึงเบนซินและดีเซล</t>
        </r>
        <r>
          <rPr>
            <b/>
            <sz val="9"/>
            <color indexed="81"/>
            <rFont val="Tahoma"/>
            <family val="2"/>
          </rPr>
          <t xml:space="preserve"> </t>
        </r>
        <r>
          <rPr>
            <sz val="14"/>
            <rFont val="Calibri"/>
            <family val="2"/>
          </rPr>
          <t>แต่ดังที่การใช้เบนซินมักจะเป็นส่วนน้อยกว่าดีเซล</t>
        </r>
        <r>
          <rPr>
            <b/>
            <sz val="9"/>
            <color indexed="81"/>
            <rFont val="Tahoma"/>
            <family val="2"/>
          </rPr>
          <t xml:space="preserve"> </t>
        </r>
        <r>
          <rPr>
            <sz val="14"/>
            <rFont val="Calibri"/>
            <family val="2"/>
          </rPr>
          <t>การปล่อยก๊าซจึงใช้สำหรับทั้งสองประเภท</t>
        </r>
        <r>
          <rPr>
            <b/>
            <sz val="9"/>
            <color indexed="81"/>
            <rFont val="Tahoma"/>
            <family val="2"/>
          </rPr>
          <t xml:space="preserve"> </t>
        </r>
      </text>
    </comment>
    <comment ref="D15" authorId="0" shapeId="0">
      <text>
        <r>
          <rPr>
            <b/>
            <sz val="9"/>
            <color indexed="81"/>
            <rFont val="Microsoft Sans Serif"/>
          </rPr>
          <t>เชื้อเพลิงรวมถึงเบนซินและดีเซล</t>
        </r>
        <r>
          <rPr>
            <b/>
            <sz val="9"/>
            <color indexed="81"/>
            <rFont val="Tahoma"/>
            <family val="2"/>
          </rPr>
          <t xml:space="preserve"> </t>
        </r>
        <r>
          <rPr>
            <sz val="14"/>
            <rFont val="Calibri"/>
            <family val="2"/>
          </rPr>
          <t>แต่ดังที่การใช้เบนซินมักจะเป็นส่วนน้อยกว่าดีเซล</t>
        </r>
        <r>
          <rPr>
            <b/>
            <sz val="9"/>
            <color indexed="81"/>
            <rFont val="Tahoma"/>
            <family val="2"/>
          </rPr>
          <t xml:space="preserve"> </t>
        </r>
        <r>
          <rPr>
            <sz val="14"/>
            <rFont val="Calibri"/>
            <family val="2"/>
          </rPr>
          <t>การปล่อยก๊าซจึงใช้สำหรับทั้งสองประเภท</t>
        </r>
        <r>
          <rPr>
            <b/>
            <sz val="9"/>
            <color indexed="81"/>
            <rFont val="Tahoma"/>
            <family val="2"/>
          </rPr>
          <t xml:space="preserve"> </t>
        </r>
      </text>
    </comment>
    <comment ref="B40" authorId="0" shapeId="0">
      <text>
        <r>
          <rPr>
            <sz val="11"/>
            <color indexed="8"/>
            <rFont val="Microsoft Sans Serif"/>
            <family val="2"/>
          </rPr>
          <t>ข้อความเตือน</t>
        </r>
        <r>
          <rPr>
            <sz val="11"/>
            <color theme="1"/>
            <rFont val="Calibri"/>
            <family val="2"/>
            <scheme val="minor"/>
          </rPr>
          <t xml:space="preserve"> </t>
        </r>
        <r>
          <rPr>
            <sz val="11"/>
            <color indexed="8"/>
            <rFont val="Microsoft Sans Serif"/>
            <family val="2"/>
          </rPr>
          <t>หมายถึง</t>
        </r>
        <r>
          <rPr>
            <sz val="11"/>
            <color theme="1"/>
            <rFont val="Calibri"/>
            <family val="2"/>
            <scheme val="minor"/>
          </rPr>
          <t xml:space="preserve">  </t>
        </r>
        <r>
          <rPr>
            <sz val="11"/>
            <color indexed="8"/>
            <rFont val="Microsoft Sans Serif"/>
            <family val="2"/>
          </rPr>
          <t>เปอร์เซนต์ไม่ได้เพิ่มถึง</t>
        </r>
        <r>
          <rPr>
            <b/>
            <sz val="9"/>
            <color indexed="10"/>
            <rFont val="Tahoma Bold"/>
            <family val="2"/>
          </rPr>
          <t xml:space="preserve"> </t>
        </r>
        <r>
          <rPr>
            <b/>
            <sz val="9"/>
            <color indexed="81"/>
            <rFont val="Tahoma Bold"/>
          </rPr>
          <t xml:space="preserve">100   </t>
        </r>
        <r>
          <rPr>
            <sz val="9"/>
            <color indexed="10"/>
            <rFont val="Tahoma"/>
            <family val="2"/>
          </rPr>
          <t xml:space="preserve">
</t>
        </r>
      </text>
    </comment>
    <comment ref="B79" authorId="1" shapeId="0">
      <text>
        <r>
          <rPr>
            <b/>
            <sz val="9"/>
            <color indexed="81"/>
            <rFont val="Microsoft Sans Serif"/>
          </rPr>
          <t>ข้อความเตือน</t>
        </r>
        <r>
          <rPr>
            <b/>
            <sz val="9"/>
            <color indexed="81"/>
            <rFont val="Tahoma"/>
            <family val="2"/>
          </rPr>
          <t xml:space="preserve"> </t>
        </r>
        <r>
          <rPr>
            <sz val="14"/>
            <rFont val="Calibri"/>
            <family val="2"/>
          </rPr>
          <t>หมายถึง</t>
        </r>
        <r>
          <rPr>
            <b/>
            <sz val="9"/>
            <color indexed="81"/>
            <rFont val="Tahoma"/>
            <family val="2"/>
          </rPr>
          <t xml:space="preserve">  </t>
        </r>
        <r>
          <rPr>
            <sz val="14"/>
            <rFont val="Calibri"/>
            <family val="2"/>
          </rPr>
          <t>เปอร์เซนต์ไม่ได้เพิ่มถึง</t>
        </r>
        <r>
          <rPr>
            <b/>
            <sz val="9"/>
            <color indexed="81"/>
            <rFont val="Tahoma"/>
            <family val="2"/>
          </rPr>
          <t xml:space="preserve"> 100  </t>
        </r>
      </text>
    </comment>
  </commentList>
</comments>
</file>

<file path=xl/comments6.xml><?xml version="1.0" encoding="utf-8"?>
<comments xmlns="http://schemas.openxmlformats.org/spreadsheetml/2006/main">
  <authors>
    <author>Laurence</author>
    <author xml:space="preserve"> </author>
    <author>Melissa Chin</author>
    <author xml:space="preserve"> lchase</author>
    <author>LDCChase</author>
  </authors>
  <commentList>
    <comment ref="B6" authorId="0" shapeId="0">
      <text>
        <r>
          <rPr>
            <b/>
            <sz val="10"/>
            <color indexed="81"/>
            <rFont val="Microsoft Sans Serif"/>
            <family val="2"/>
          </rPr>
          <t>อ้างอิง</t>
        </r>
        <r>
          <rPr>
            <b/>
            <sz val="10"/>
            <color indexed="81"/>
            <rFont val="Tahoma"/>
            <family val="2"/>
          </rPr>
          <t xml:space="preserve"> 2</t>
        </r>
      </text>
    </comment>
    <comment ref="B7" authorId="1" shapeId="0">
      <text>
        <r>
          <rPr>
            <b/>
            <sz val="10"/>
            <color indexed="81"/>
            <rFont val="Microsoft Sans Serif"/>
            <family val="2"/>
          </rPr>
          <t>อ้างอิง</t>
        </r>
        <r>
          <rPr>
            <b/>
            <sz val="10"/>
            <color indexed="81"/>
            <rFont val="Tahoma"/>
            <family val="2"/>
          </rPr>
          <t xml:space="preserve">  2
</t>
        </r>
      </text>
    </comment>
    <comment ref="B8" authorId="2" shapeId="0">
      <text>
        <r>
          <rPr>
            <b/>
            <sz val="9"/>
            <color indexed="81"/>
            <rFont val="Microsoft Sans Serif"/>
          </rPr>
          <t>อ้างอิง</t>
        </r>
        <r>
          <rPr>
            <b/>
            <sz val="9"/>
            <color indexed="81"/>
            <rFont val="Tahoma"/>
            <family val="2"/>
          </rPr>
          <t xml:space="preserve"> 2</t>
        </r>
      </text>
    </comment>
    <comment ref="B9" authorId="1" shapeId="0">
      <text>
        <r>
          <rPr>
            <b/>
            <sz val="10"/>
            <color indexed="81"/>
            <rFont val="Microsoft Sans Serif"/>
            <family val="2"/>
          </rPr>
          <t>อ้างอิง</t>
        </r>
        <r>
          <rPr>
            <b/>
            <sz val="10"/>
            <color indexed="81"/>
            <rFont val="Tahoma"/>
            <family val="2"/>
          </rPr>
          <t xml:space="preserve"> 3</t>
        </r>
      </text>
    </comment>
    <comment ref="B10" authorId="1" shapeId="0">
      <text>
        <r>
          <rPr>
            <b/>
            <sz val="10"/>
            <color indexed="81"/>
            <rFont val="Microsoft Sans Serif"/>
            <family val="2"/>
          </rPr>
          <t>อ้างอิง</t>
        </r>
        <r>
          <rPr>
            <b/>
            <sz val="10"/>
            <color indexed="81"/>
            <rFont val="Tahoma"/>
            <family val="2"/>
          </rPr>
          <t xml:space="preserve"> 4</t>
        </r>
      </text>
    </comment>
    <comment ref="B11" authorId="1" shapeId="0">
      <text>
        <r>
          <rPr>
            <b/>
            <sz val="10"/>
            <color indexed="81"/>
            <rFont val="Microsoft Sans Serif"/>
            <family val="2"/>
          </rPr>
          <t>อ้างอิง</t>
        </r>
        <r>
          <rPr>
            <b/>
            <sz val="10"/>
            <color indexed="81"/>
            <rFont val="Tahoma"/>
            <family val="2"/>
          </rPr>
          <t xml:space="preserve"> 4</t>
        </r>
      </text>
    </comment>
    <comment ref="B12" authorId="1" shapeId="0">
      <text>
        <r>
          <rPr>
            <b/>
            <sz val="10"/>
            <color indexed="81"/>
            <rFont val="Microsoft Sans Serif"/>
            <family val="2"/>
          </rPr>
          <t>อ้างอิง</t>
        </r>
        <r>
          <rPr>
            <b/>
            <sz val="10"/>
            <color indexed="81"/>
            <rFont val="Tahoma"/>
            <family val="2"/>
          </rPr>
          <t xml:space="preserve"> 4</t>
        </r>
      </text>
    </comment>
    <comment ref="B13" authorId="3" shapeId="0">
      <text>
        <r>
          <rPr>
            <b/>
            <sz val="8"/>
            <color indexed="81"/>
            <rFont val="Microsoft Sans Serif"/>
            <family val="2"/>
          </rPr>
          <t>อ้างอิง</t>
        </r>
        <r>
          <rPr>
            <b/>
            <sz val="8"/>
            <color indexed="81"/>
            <rFont val="Tahoma"/>
            <family val="2"/>
          </rPr>
          <t xml:space="preserve"> 4</t>
        </r>
      </text>
    </comment>
    <comment ref="A14" authorId="1" shapeId="0">
      <text>
        <r>
          <rPr>
            <b/>
            <sz val="10"/>
            <color indexed="81"/>
            <rFont val="Microsoft Sans Serif"/>
            <family val="2"/>
          </rPr>
          <t xml:space="preserve">สมมุติฐานที่ ดีเซล </t>
        </r>
        <r>
          <rPr>
            <b/>
            <sz val="10"/>
            <color indexed="81"/>
            <rFont val="Tahoma"/>
            <family val="2"/>
          </rPr>
          <t>2l /</t>
        </r>
        <r>
          <rPr>
            <sz val="11"/>
            <color theme="1"/>
            <rFont val="Calibri"/>
            <family val="2"/>
            <scheme val="minor"/>
          </rPr>
          <t>กม.</t>
        </r>
        <r>
          <rPr>
            <b/>
            <sz val="10"/>
            <color indexed="81"/>
            <rFont val="Tahoma"/>
            <family val="2"/>
          </rPr>
          <t xml:space="preserve"> </t>
        </r>
        <r>
          <rPr>
            <sz val="11"/>
            <color theme="1"/>
            <rFont val="Calibri"/>
            <family val="2"/>
            <scheme val="minor"/>
          </rPr>
          <t>ที่</t>
        </r>
        <r>
          <rPr>
            <b/>
            <sz val="10"/>
            <color indexed="81"/>
            <rFont val="Tahoma"/>
            <family val="2"/>
          </rPr>
          <t xml:space="preserve"> 20t/</t>
        </r>
        <r>
          <rPr>
            <sz val="11"/>
            <color theme="1"/>
            <rFont val="Calibri"/>
            <family val="2"/>
            <scheme val="minor"/>
          </rPr>
          <t>เที่ยว</t>
        </r>
        <r>
          <rPr>
            <b/>
            <sz val="10"/>
            <color indexed="81"/>
            <rFont val="Tahoma"/>
            <family val="2"/>
          </rPr>
          <t xml:space="preserve"> (</t>
        </r>
        <r>
          <rPr>
            <sz val="11"/>
            <color theme="1"/>
            <rFont val="Calibri"/>
            <family val="2"/>
            <scheme val="minor"/>
          </rPr>
          <t>อ้างอิง</t>
        </r>
        <r>
          <rPr>
            <b/>
            <sz val="10"/>
            <color indexed="81"/>
            <rFont val="Tahoma"/>
            <family val="2"/>
          </rPr>
          <t xml:space="preserve"> 1)</t>
        </r>
      </text>
    </comment>
    <comment ref="B19" authorId="1" shapeId="0">
      <text>
        <r>
          <rPr>
            <b/>
            <sz val="8"/>
            <color indexed="81"/>
            <rFont val="Microsoft Sans Serif"/>
            <family val="2"/>
          </rPr>
          <t>อ้างอิง</t>
        </r>
        <r>
          <rPr>
            <b/>
            <sz val="10"/>
            <color indexed="81"/>
            <rFont val="Tahoma"/>
            <family val="2"/>
          </rPr>
          <t xml:space="preserve"> 5</t>
        </r>
      </text>
    </comment>
    <comment ref="G19" authorId="4" shapeId="0">
      <text>
        <r>
          <rPr>
            <b/>
            <sz val="8"/>
            <color indexed="81"/>
            <rFont val="Microsoft Sans Serif"/>
            <family val="2"/>
          </rPr>
          <t xml:space="preserve">ค่าเฉลี่ยที่ </t>
        </r>
        <r>
          <rPr>
            <b/>
            <sz val="8"/>
            <color indexed="81"/>
            <rFont val="Calibri"/>
            <family val="2"/>
          </rPr>
          <t xml:space="preserve"> 62 </t>
        </r>
        <r>
          <rPr>
            <b/>
            <sz val="8"/>
            <color indexed="81"/>
            <rFont val="Microsoft Sans Serif"/>
            <family val="2"/>
          </rPr>
          <t>กับ</t>
        </r>
        <r>
          <rPr>
            <b/>
            <sz val="8"/>
            <color indexed="81"/>
            <rFont val="Calibri"/>
            <family val="2"/>
          </rPr>
          <t xml:space="preserve"> CV=26% </t>
        </r>
        <r>
          <rPr>
            <b/>
            <sz val="8"/>
            <color indexed="81"/>
            <rFont val="Microsoft Sans Serif"/>
            <family val="2"/>
          </rPr>
          <t xml:space="preserve">ซึ่งได้ข้อมูลจากฐานข้อมูล </t>
        </r>
        <r>
          <rPr>
            <b/>
            <sz val="8"/>
            <color indexed="81"/>
            <rFont val="Calibri"/>
            <family val="2"/>
          </rPr>
          <t xml:space="preserve">LUC </t>
        </r>
        <r>
          <rPr>
            <b/>
            <sz val="8"/>
            <color indexed="81"/>
            <rFont val="Microsoft Sans Serif"/>
            <family val="2"/>
          </rPr>
          <t xml:space="preserve">ฉบับปรับปรุงเมื่อ </t>
        </r>
        <r>
          <rPr>
            <b/>
            <sz val="8"/>
            <color indexed="81"/>
            <rFont val="Calibri"/>
            <family val="2"/>
          </rPr>
          <t>18-9-2012, I. E. Henson pers comm
Natural forest with dense canopy; no signs of logging roads</t>
        </r>
      </text>
    </comment>
    <comment ref="B20" authorId="1" shapeId="0">
      <text>
        <r>
          <rPr>
            <b/>
            <sz val="8"/>
            <color indexed="81"/>
            <rFont val="Microsoft Sans Serif"/>
            <family val="2"/>
          </rPr>
          <t xml:space="preserve">อ้างอิง </t>
        </r>
        <r>
          <rPr>
            <b/>
            <sz val="8"/>
            <color indexed="81"/>
            <rFont val="Tahoma"/>
            <family val="2"/>
          </rPr>
          <t>5</t>
        </r>
      </text>
    </comment>
    <comment ref="G20" authorId="1" shapeId="0">
      <text>
        <r>
          <rPr>
            <b/>
            <sz val="8"/>
            <color indexed="81"/>
            <rFont val="Tahoma"/>
            <family val="2"/>
          </rPr>
          <t xml:space="preserve">อ้างอิง 25, พื้นที่ป่าธรรมชาติ กัยการตัดไม้ ทำถนนและการแผ้าวถา
ป่า </t>
        </r>
      </text>
    </comment>
    <comment ref="B21" authorId="1" shapeId="0">
      <text>
        <r>
          <rPr>
            <b/>
            <sz val="10"/>
            <color indexed="81"/>
            <rFont val="Microsoft Sans Serif"/>
            <family val="2"/>
          </rPr>
          <t>อ้างอิง</t>
        </r>
        <r>
          <rPr>
            <b/>
            <sz val="10"/>
            <color indexed="81"/>
            <rFont val="Tahoma"/>
            <family val="2"/>
          </rPr>
          <t xml:space="preserve"> 1</t>
        </r>
      </text>
    </comment>
    <comment ref="G21" authorId="1" shapeId="0">
      <text>
        <r>
          <rPr>
            <b/>
            <sz val="8"/>
            <color indexed="81"/>
            <rFont val="Tahoma"/>
            <family val="2"/>
          </rPr>
          <t xml:space="preserve">อ้างอิง 17
ประกอบด้วยไม้พุ่มและไม้เล็ก </t>
        </r>
      </text>
    </comment>
    <comment ref="B22" authorId="1" shapeId="0">
      <text>
        <r>
          <rPr>
            <b/>
            <sz val="10"/>
            <color indexed="81"/>
            <rFont val="Microsoft Sans Serif"/>
            <family val="2"/>
          </rPr>
          <t>อ้างอิง</t>
        </r>
        <r>
          <rPr>
            <b/>
            <sz val="10"/>
            <color indexed="81"/>
            <rFont val="Tahoma"/>
            <family val="2"/>
          </rPr>
          <t xml:space="preserve"> 6</t>
        </r>
      </text>
    </comment>
    <comment ref="G22" authorId="1" shapeId="0">
      <text>
        <r>
          <rPr>
            <b/>
            <sz val="8"/>
            <color indexed="81"/>
            <rFont val="Tahoma"/>
            <family val="2"/>
          </rPr>
          <t xml:space="preserve">อ้างอิง 9, ปกคลุมไปด้วยหญ้า </t>
        </r>
      </text>
    </comment>
    <comment ref="B23" authorId="1" shapeId="0">
      <text>
        <r>
          <rPr>
            <b/>
            <sz val="8"/>
            <color indexed="81"/>
            <rFont val="Tahoma"/>
            <family val="2"/>
          </rPr>
          <t xml:space="preserve"> </t>
        </r>
        <r>
          <rPr>
            <b/>
            <sz val="10"/>
            <color indexed="81"/>
            <rFont val="Microsoft Sans Serif"/>
            <family val="2"/>
          </rPr>
          <t>อ้างอิง</t>
        </r>
        <r>
          <rPr>
            <b/>
            <sz val="10"/>
            <color indexed="81"/>
            <rFont val="Tahoma"/>
            <family val="2"/>
          </rPr>
          <t xml:space="preserve"> 12</t>
        </r>
      </text>
    </comment>
    <comment ref="G23" authorId="3" shapeId="0">
      <text>
        <r>
          <rPr>
            <b/>
            <sz val="8"/>
            <color indexed="81"/>
            <rFont val="Tahoma"/>
            <family val="2"/>
          </rPr>
          <t>อ้างอิง 17, 81, 27, 28 &amp; 29
อาจรวมถึง ยางพารา มะพร้าว โก้โก้ปลูฏในร่มไม้ , สวนต้น acacia mangiumและระบบวนเกษตร</t>
        </r>
      </text>
    </comment>
    <comment ref="B24" authorId="1" shapeId="0">
      <text>
        <r>
          <rPr>
            <b/>
            <sz val="10"/>
            <color indexed="81"/>
            <rFont val="Microsoft Sans Serif"/>
            <family val="2"/>
          </rPr>
          <t>อ้างอิง</t>
        </r>
        <r>
          <rPr>
            <b/>
            <sz val="10"/>
            <color indexed="81"/>
            <rFont val="Tahoma"/>
            <family val="2"/>
          </rPr>
          <t xml:space="preserve"> 12</t>
        </r>
      </text>
    </comment>
    <comment ref="G24" authorId="3" shapeId="0">
      <text>
        <r>
          <rPr>
            <b/>
            <sz val="8"/>
            <color indexed="81"/>
            <rFont val="Tahoma"/>
            <family val="2"/>
          </rPr>
          <t xml:space="preserve">อ้างอิง 21 อายุเฉลี่ยพืชรายปี (5.0) และพืชยืนต้น (12.0) ในประเทศปาปัวนิวกินี พื้นที่เปิดมักจะปลูกพืชรายปีแบบแถวแน่นขนัด เช่น ข้าวโพด สัปปะรด มันสำปะหลัง กล้วยและข้าว  </t>
        </r>
      </text>
    </comment>
    <comment ref="B25" authorId="1" shapeId="0">
      <text>
        <r>
          <rPr>
            <b/>
            <sz val="10"/>
            <color indexed="81"/>
            <rFont val="Microsoft Sans Serif"/>
            <family val="2"/>
          </rPr>
          <t>อ้างอิง</t>
        </r>
        <r>
          <rPr>
            <b/>
            <sz val="10"/>
            <color indexed="81"/>
            <rFont val="Tahoma"/>
            <family val="2"/>
          </rPr>
          <t xml:space="preserve"> 13</t>
        </r>
      </text>
    </comment>
    <comment ref="B26" authorId="1" shapeId="0">
      <text>
        <r>
          <rPr>
            <b/>
            <sz val="10"/>
            <color indexed="81"/>
            <rFont val="Microsoft Sans Serif"/>
            <family val="2"/>
          </rPr>
          <t>อ้างอิง</t>
        </r>
        <r>
          <rPr>
            <b/>
            <sz val="10"/>
            <color indexed="81"/>
            <rFont val="Tahoma"/>
            <family val="2"/>
          </rPr>
          <t xml:space="preserve"> 12</t>
        </r>
      </text>
    </comment>
    <comment ref="B27" authorId="1" shapeId="0">
      <text>
        <r>
          <rPr>
            <b/>
            <sz val="10"/>
            <color indexed="81"/>
            <rFont val="Microsoft Sans Serif"/>
            <family val="2"/>
          </rPr>
          <t>อ้างอิง</t>
        </r>
        <r>
          <rPr>
            <b/>
            <sz val="10"/>
            <color indexed="81"/>
            <rFont val="Tahoma"/>
            <family val="2"/>
          </rPr>
          <t xml:space="preserve"> 12</t>
        </r>
      </text>
    </comment>
    <comment ref="B28" authorId="1" shapeId="0">
      <text>
        <r>
          <rPr>
            <b/>
            <sz val="10"/>
            <color indexed="81"/>
            <rFont val="Microsoft Sans Serif"/>
            <family val="2"/>
          </rPr>
          <t xml:space="preserve">ดัดแปลงจาก </t>
        </r>
        <r>
          <rPr>
            <b/>
            <sz val="10"/>
            <color indexed="81"/>
            <rFont val="Tahoma"/>
            <family val="2"/>
          </rPr>
          <t xml:space="preserve"> </t>
        </r>
        <r>
          <rPr>
            <sz val="11"/>
            <color theme="1"/>
            <rFont val="Calibri"/>
            <family val="2"/>
            <scheme val="minor"/>
          </rPr>
          <t>อ้างอิง</t>
        </r>
        <r>
          <rPr>
            <b/>
            <sz val="10"/>
            <color indexed="81"/>
            <rFont val="Tahoma"/>
            <family val="2"/>
          </rPr>
          <t xml:space="preserve"> 2 (</t>
        </r>
        <r>
          <rPr>
            <b/>
            <sz val="10"/>
            <color indexed="81"/>
            <rFont val="Microsoft Sans Serif"/>
            <family val="2"/>
          </rPr>
          <t xml:space="preserve">ตั้งสมมุติฐานเเดียวกันกับการผสมก๊าซธรรมชาติของ </t>
        </r>
        <r>
          <rPr>
            <b/>
            <sz val="10"/>
            <color indexed="81"/>
            <rFont val="Tahoma"/>
            <family val="2"/>
          </rPr>
          <t xml:space="preserve">EU-mix natural gas)
</t>
        </r>
      </text>
    </comment>
    <comment ref="B29" authorId="3" shapeId="0">
      <text>
        <r>
          <rPr>
            <b/>
            <sz val="8"/>
            <color indexed="81"/>
            <rFont val="Microsoft Sans Serif"/>
            <family val="2"/>
          </rPr>
          <t>อ้างอิง</t>
        </r>
        <r>
          <rPr>
            <b/>
            <sz val="8"/>
            <color indexed="81"/>
            <rFont val="Tahoma"/>
            <family val="2"/>
          </rPr>
          <t xml:space="preserve"> 20</t>
        </r>
      </text>
    </comment>
    <comment ref="B30" authorId="1" shapeId="0">
      <text>
        <r>
          <rPr>
            <b/>
            <sz val="10"/>
            <color indexed="81"/>
            <rFont val="Microsoft Sans Serif"/>
            <family val="2"/>
          </rPr>
          <t>อ้างอิง</t>
        </r>
        <r>
          <rPr>
            <b/>
            <sz val="10"/>
            <color indexed="81"/>
            <rFont val="Tahoma"/>
            <family val="2"/>
          </rPr>
          <t xml:space="preserve"> 14. </t>
        </r>
        <r>
          <rPr>
            <b/>
            <sz val="10"/>
            <color indexed="81"/>
            <rFont val="Microsoft Sans Serif"/>
            <family val="2"/>
          </rPr>
          <t>ค่าเฉลี่ยสำหรับอินโดนีเซียและมาเลเซีย</t>
        </r>
      </text>
    </comment>
    <comment ref="B31" authorId="4" shapeId="0">
      <text>
        <r>
          <rPr>
            <b/>
            <sz val="9"/>
            <color indexed="81"/>
            <rFont val="Microsoft Sans Serif"/>
          </rPr>
          <t>อ้างอิง</t>
        </r>
        <r>
          <rPr>
            <b/>
            <sz val="9"/>
            <color indexed="81"/>
            <rFont val="Tahoma"/>
            <family val="2"/>
          </rPr>
          <t xml:space="preserve"> 30
</t>
        </r>
      </text>
    </comment>
    <comment ref="B32" authorId="4" shapeId="0">
      <text>
        <r>
          <rPr>
            <b/>
            <sz val="9"/>
            <color indexed="81"/>
            <rFont val="Microsoft Sans Serif"/>
          </rPr>
          <t>อ้างอิง</t>
        </r>
        <r>
          <rPr>
            <b/>
            <sz val="9"/>
            <color indexed="81"/>
            <rFont val="Tahoma"/>
            <family val="2"/>
          </rPr>
          <t xml:space="preserve"> 30</t>
        </r>
      </text>
    </comment>
    <comment ref="B33" authorId="4" shapeId="0">
      <text>
        <r>
          <rPr>
            <b/>
            <sz val="9"/>
            <color indexed="81"/>
            <rFont val="Microsoft Sans Serif"/>
          </rPr>
          <t>อ้างอิง</t>
        </r>
        <r>
          <rPr>
            <b/>
            <sz val="9"/>
            <color indexed="81"/>
            <rFont val="Tahoma"/>
            <family val="2"/>
          </rPr>
          <t xml:space="preserve"> 30</t>
        </r>
      </text>
    </comment>
    <comment ref="B34" authorId="4" shapeId="0">
      <text>
        <r>
          <rPr>
            <b/>
            <sz val="9"/>
            <color indexed="81"/>
            <rFont val="Microsoft Sans Serif"/>
          </rPr>
          <t>อ้างอิง</t>
        </r>
        <r>
          <rPr>
            <b/>
            <sz val="9"/>
            <color indexed="81"/>
            <rFont val="Tahoma"/>
            <family val="2"/>
          </rPr>
          <t xml:space="preserve"> 1</t>
        </r>
      </text>
    </comment>
    <comment ref="B35" authorId="4" shapeId="0">
      <text>
        <r>
          <rPr>
            <b/>
            <sz val="9"/>
            <color indexed="81"/>
            <rFont val="Microsoft Sans Serif"/>
          </rPr>
          <t>อ้างอิง</t>
        </r>
        <r>
          <rPr>
            <b/>
            <sz val="9"/>
            <color indexed="81"/>
            <rFont val="Tahoma"/>
            <family val="2"/>
          </rPr>
          <t xml:space="preserve"> 31</t>
        </r>
      </text>
    </comment>
    <comment ref="B36" authorId="4" shapeId="0">
      <text>
        <r>
          <rPr>
            <b/>
            <sz val="9"/>
            <color indexed="81"/>
            <rFont val="Microsoft Sans Serif"/>
          </rPr>
          <t>อ้างอิง</t>
        </r>
        <r>
          <rPr>
            <b/>
            <sz val="9"/>
            <color indexed="81"/>
            <rFont val="Tahoma"/>
            <family val="2"/>
          </rPr>
          <t xml:space="preserve"> 31</t>
        </r>
      </text>
    </comment>
    <comment ref="B37" authorId="4" shapeId="0">
      <text>
        <r>
          <rPr>
            <b/>
            <sz val="9"/>
            <color indexed="81"/>
            <rFont val="Microsoft Sans Serif"/>
          </rPr>
          <t>อ้างอิง</t>
        </r>
        <r>
          <rPr>
            <b/>
            <sz val="9"/>
            <color indexed="81"/>
            <rFont val="Tahoma"/>
            <family val="2"/>
          </rPr>
          <t xml:space="preserve"> 31</t>
        </r>
      </text>
    </comment>
    <comment ref="F40" authorId="3" shapeId="0">
      <text>
        <r>
          <rPr>
            <b/>
            <sz val="8"/>
            <color indexed="81"/>
            <rFont val="Microsoft Sans Serif"/>
            <family val="2"/>
          </rPr>
          <t>ดัดแปลงจาก</t>
        </r>
        <r>
          <rPr>
            <b/>
            <sz val="8"/>
            <color indexed="81"/>
            <rFont val="Tahoma"/>
            <family val="2"/>
          </rPr>
          <t xml:space="preserve"> </t>
        </r>
        <r>
          <rPr>
            <sz val="11"/>
            <color theme="1"/>
            <rFont val="Calibri"/>
            <family val="2"/>
            <scheme val="minor"/>
          </rPr>
          <t>อ้างอิง</t>
        </r>
        <r>
          <rPr>
            <b/>
            <sz val="8"/>
            <color indexed="81"/>
            <rFont val="Tahoma"/>
            <family val="2"/>
          </rPr>
          <t xml:space="preserve"> 8 (</t>
        </r>
        <r>
          <rPr>
            <sz val="11"/>
            <color theme="1"/>
            <rFont val="Calibri"/>
            <family val="2"/>
            <scheme val="minor"/>
          </rPr>
          <t xml:space="preserve">ตั้งสมมุติฐานเดียวกันกับ </t>
        </r>
        <r>
          <rPr>
            <b/>
            <sz val="8"/>
            <color indexed="81"/>
            <rFont val="Tahoma"/>
            <family val="2"/>
          </rPr>
          <t xml:space="preserve"> SOA)</t>
        </r>
      </text>
    </comment>
    <comment ref="G40" authorId="1" shapeId="0">
      <text>
        <r>
          <rPr>
            <b/>
            <sz val="10"/>
            <color indexed="81"/>
            <rFont val="Microsoft Sans Serif"/>
            <family val="2"/>
          </rPr>
          <t>อ้างอิง</t>
        </r>
        <r>
          <rPr>
            <b/>
            <sz val="10"/>
            <color indexed="81"/>
            <rFont val="Tahoma"/>
            <family val="2"/>
          </rPr>
          <t xml:space="preserve"> 7</t>
        </r>
      </text>
    </comment>
    <comment ref="F41" authorId="3" shapeId="0">
      <text>
        <r>
          <rPr>
            <b/>
            <sz val="8"/>
            <color indexed="81"/>
            <rFont val="Microsoft Sans Serif"/>
            <family val="2"/>
          </rPr>
          <t>ดัดแปลงจาก</t>
        </r>
        <r>
          <rPr>
            <b/>
            <sz val="8"/>
            <color indexed="81"/>
            <rFont val="Tahoma"/>
            <family val="2"/>
          </rPr>
          <t xml:space="preserve"> </t>
        </r>
        <r>
          <rPr>
            <b/>
            <sz val="8"/>
            <color indexed="81"/>
            <rFont val="Microsoft Sans Serif"/>
            <family val="2"/>
          </rPr>
          <t>อ้างอิง</t>
        </r>
        <r>
          <rPr>
            <b/>
            <sz val="8"/>
            <color indexed="81"/>
            <rFont val="Tahoma"/>
            <family val="2"/>
          </rPr>
          <t xml:space="preserve"> 8</t>
        </r>
        <r>
          <rPr>
            <sz val="8"/>
            <color indexed="81"/>
            <rFont val="Tahoma"/>
            <family val="2"/>
          </rPr>
          <t xml:space="preserve">
</t>
        </r>
      </text>
    </comment>
    <comment ref="G41" authorId="1" shapeId="0">
      <text>
        <r>
          <rPr>
            <b/>
            <sz val="10"/>
            <color indexed="81"/>
            <rFont val="Microsoft Sans Serif"/>
            <family val="2"/>
          </rPr>
          <t>อ้างอิง</t>
        </r>
        <r>
          <rPr>
            <b/>
            <sz val="10"/>
            <color indexed="81"/>
            <rFont val="Tahoma"/>
            <family val="2"/>
          </rPr>
          <t xml:space="preserve"> 7</t>
        </r>
        <r>
          <rPr>
            <b/>
            <sz val="8"/>
            <color indexed="81"/>
            <rFont val="Tahoma"/>
            <family val="2"/>
          </rPr>
          <t xml:space="preserve">
</t>
        </r>
      </text>
    </comment>
    <comment ref="F42" authorId="3" shapeId="0">
      <text>
        <r>
          <rPr>
            <b/>
            <sz val="8"/>
            <color indexed="81"/>
            <rFont val="Microsoft Sans Serif"/>
            <family val="2"/>
          </rPr>
          <t>ดัดแปลงจาก</t>
        </r>
        <r>
          <rPr>
            <b/>
            <sz val="8"/>
            <color indexed="81"/>
            <rFont val="Tahoma"/>
            <family val="2"/>
          </rPr>
          <t xml:space="preserve"> </t>
        </r>
        <r>
          <rPr>
            <b/>
            <sz val="8"/>
            <color indexed="81"/>
            <rFont val="Microsoft Sans Serif"/>
            <family val="2"/>
          </rPr>
          <t>อ้างอิง</t>
        </r>
        <r>
          <rPr>
            <b/>
            <sz val="8"/>
            <color indexed="81"/>
            <rFont val="Tahoma"/>
            <family val="2"/>
          </rPr>
          <t xml:space="preserve"> 8 (</t>
        </r>
        <r>
          <rPr>
            <b/>
            <sz val="8"/>
            <color indexed="81"/>
            <rFont val="Microsoft Sans Serif"/>
            <family val="2"/>
          </rPr>
          <t>ตั้งสมมุติฐานเดียวกันกับ</t>
        </r>
        <r>
          <rPr>
            <b/>
            <sz val="8"/>
            <color indexed="81"/>
            <rFont val="Tahoma"/>
            <family val="2"/>
          </rPr>
          <t xml:space="preserve">  SOA)</t>
        </r>
        <r>
          <rPr>
            <sz val="8"/>
            <color indexed="81"/>
            <rFont val="Tahoma"/>
            <family val="2"/>
          </rPr>
          <t xml:space="preserve">
</t>
        </r>
      </text>
    </comment>
    <comment ref="G42" authorId="1" shapeId="0">
      <text>
        <r>
          <rPr>
            <b/>
            <sz val="10"/>
            <color indexed="81"/>
            <rFont val="Microsoft Sans Serif"/>
            <family val="2"/>
          </rPr>
          <t>อ้างอิง</t>
        </r>
        <r>
          <rPr>
            <b/>
            <sz val="10"/>
            <color indexed="81"/>
            <rFont val="Tahoma"/>
            <family val="2"/>
          </rPr>
          <t xml:space="preserve"> 7</t>
        </r>
      </text>
    </comment>
    <comment ref="F43" authorId="3" shapeId="0">
      <text>
        <r>
          <rPr>
            <b/>
            <sz val="11"/>
            <color indexed="81"/>
            <rFont val="Microsoft Sans Serif"/>
            <family val="2"/>
          </rPr>
          <t>ดัดแปลงจาก</t>
        </r>
        <r>
          <rPr>
            <b/>
            <sz val="11"/>
            <color indexed="81"/>
            <rFont val="Calibri"/>
            <family val="2"/>
          </rPr>
          <t xml:space="preserve"> </t>
        </r>
        <r>
          <rPr>
            <b/>
            <sz val="11"/>
            <color indexed="81"/>
            <rFont val="Microsoft Sans Serif"/>
            <family val="2"/>
          </rPr>
          <t>อ้างอิง</t>
        </r>
        <r>
          <rPr>
            <b/>
            <sz val="11"/>
            <color indexed="81"/>
            <rFont val="Calibri"/>
            <family val="2"/>
          </rPr>
          <t xml:space="preserve"> 8 </t>
        </r>
        <r>
          <rPr>
            <sz val="8"/>
            <color indexed="81"/>
            <rFont val="Tahoma"/>
            <family val="2"/>
          </rPr>
          <t xml:space="preserve">
</t>
        </r>
      </text>
    </comment>
    <comment ref="G43" authorId="1" shapeId="0">
      <text>
        <r>
          <rPr>
            <b/>
            <sz val="10"/>
            <color indexed="81"/>
            <rFont val="Microsoft Sans Serif"/>
            <family val="2"/>
          </rPr>
          <t>อ้างอิง</t>
        </r>
        <r>
          <rPr>
            <b/>
            <sz val="10"/>
            <color indexed="81"/>
            <rFont val="Tahoma"/>
            <family val="2"/>
          </rPr>
          <t xml:space="preserve"> 7</t>
        </r>
      </text>
    </comment>
    <comment ref="F44" authorId="4" shapeId="0">
      <text>
        <r>
          <rPr>
            <b/>
            <sz val="9"/>
            <color indexed="81"/>
            <rFont val="Microsoft Sans Serif"/>
          </rPr>
          <t>ดัดแปลงจาก</t>
        </r>
        <r>
          <rPr>
            <b/>
            <sz val="9"/>
            <color indexed="81"/>
            <rFont val="Tahoma"/>
            <family val="2"/>
          </rPr>
          <t xml:space="preserve"> </t>
        </r>
        <r>
          <rPr>
            <sz val="14"/>
            <rFont val="Calibri"/>
            <family val="2"/>
          </rPr>
          <t>อ้างอิง</t>
        </r>
        <r>
          <rPr>
            <b/>
            <sz val="9"/>
            <color indexed="81"/>
            <rFont val="Tahoma"/>
            <family val="2"/>
          </rPr>
          <t xml:space="preserve"> 8 (</t>
        </r>
        <r>
          <rPr>
            <sz val="14"/>
            <rFont val="Calibri"/>
            <family val="2"/>
          </rPr>
          <t>ตั้งสมมุติฐานเดียวกันกับ</t>
        </r>
        <r>
          <rPr>
            <b/>
            <sz val="9"/>
            <color indexed="81"/>
            <rFont val="Tahoma"/>
            <family val="2"/>
          </rPr>
          <t xml:space="preserve">  SOA)</t>
        </r>
      </text>
    </comment>
    <comment ref="G44" authorId="4" shapeId="0">
      <text>
        <r>
          <rPr>
            <b/>
            <sz val="9"/>
            <color indexed="81"/>
            <rFont val="Microsoft Sans Serif"/>
          </rPr>
          <t>อ้างอิง</t>
        </r>
        <r>
          <rPr>
            <b/>
            <sz val="9"/>
            <color indexed="81"/>
            <rFont val="Tahoma"/>
            <family val="2"/>
          </rPr>
          <t xml:space="preserve"> 22</t>
        </r>
      </text>
    </comment>
    <comment ref="G45" authorId="1" shapeId="0">
      <text>
        <r>
          <rPr>
            <b/>
            <sz val="10"/>
            <color indexed="81"/>
            <rFont val="Microsoft Sans Serif"/>
            <family val="2"/>
          </rPr>
          <t>อ้างอิง</t>
        </r>
        <r>
          <rPr>
            <b/>
            <sz val="10"/>
            <color indexed="81"/>
            <rFont val="Tahoma"/>
            <family val="2"/>
          </rPr>
          <t xml:space="preserve"> 7 (</t>
        </r>
        <r>
          <rPr>
            <sz val="11"/>
            <color theme="1"/>
            <rFont val="Calibri"/>
            <family val="2"/>
            <scheme val="minor"/>
          </rPr>
          <t>ตั้งสมมุติฐานเดียวกันกับ</t>
        </r>
        <r>
          <rPr>
            <b/>
            <sz val="10"/>
            <color indexed="81"/>
            <rFont val="Tahoma"/>
            <family val="2"/>
          </rPr>
          <t xml:space="preserve"> MOP)</t>
        </r>
      </text>
    </comment>
    <comment ref="G46" authorId="1" shapeId="0">
      <text>
        <r>
          <rPr>
            <b/>
            <sz val="10"/>
            <color indexed="81"/>
            <rFont val="Microsoft Sans Serif"/>
            <family val="2"/>
          </rPr>
          <t>อ้างอิง</t>
        </r>
        <r>
          <rPr>
            <b/>
            <sz val="10"/>
            <color indexed="81"/>
            <rFont val="Tahoma"/>
            <family val="2"/>
          </rPr>
          <t xml:space="preserve"> 7</t>
        </r>
      </text>
    </comment>
    <comment ref="G47" authorId="1" shapeId="0">
      <text>
        <r>
          <rPr>
            <b/>
            <sz val="10"/>
            <color indexed="81"/>
            <rFont val="Microsoft Sans Serif"/>
            <family val="2"/>
          </rPr>
          <t>อ้างอิง</t>
        </r>
        <r>
          <rPr>
            <b/>
            <sz val="10"/>
            <color indexed="81"/>
            <rFont val="Tahoma"/>
            <family val="2"/>
          </rPr>
          <t xml:space="preserve"> 7</t>
        </r>
      </text>
    </comment>
    <comment ref="G48" authorId="3" shapeId="0">
      <text>
        <r>
          <rPr>
            <b/>
            <sz val="10"/>
            <color indexed="81"/>
            <rFont val="Microsoft Sans Serif"/>
            <family val="2"/>
          </rPr>
          <t>อ้างอิง</t>
        </r>
        <r>
          <rPr>
            <b/>
            <sz val="10"/>
            <color indexed="81"/>
            <rFont val="Tahoma"/>
            <family val="2"/>
          </rPr>
          <t xml:space="preserve"> 7</t>
        </r>
      </text>
    </comment>
    <comment ref="G49" authorId="3" shapeId="0">
      <text>
        <r>
          <rPr>
            <b/>
            <sz val="10"/>
            <color indexed="81"/>
            <rFont val="Microsoft Sans Serif"/>
            <family val="2"/>
          </rPr>
          <t>อ้างอิง</t>
        </r>
        <r>
          <rPr>
            <b/>
            <sz val="10"/>
            <color indexed="81"/>
            <rFont val="Tahoma"/>
            <family val="2"/>
          </rPr>
          <t xml:space="preserve"> 1 (</t>
        </r>
        <r>
          <rPr>
            <sz val="11"/>
            <color theme="1"/>
            <rFont val="Calibri"/>
            <family val="2"/>
            <scheme val="minor"/>
          </rPr>
          <t>ดัดแปลงจาก</t>
        </r>
        <r>
          <rPr>
            <b/>
            <sz val="10"/>
            <color indexed="81"/>
            <rFont val="Tahoma"/>
            <family val="2"/>
          </rPr>
          <t xml:space="preserve"> </t>
        </r>
        <r>
          <rPr>
            <sz val="11"/>
            <color theme="1"/>
            <rFont val="Calibri"/>
            <family val="2"/>
            <scheme val="minor"/>
          </rPr>
          <t>อ้างอิง</t>
        </r>
        <r>
          <rPr>
            <b/>
            <sz val="10"/>
            <color indexed="81"/>
            <rFont val="Tahoma"/>
            <family val="2"/>
          </rPr>
          <t xml:space="preserve"> 7)</t>
        </r>
      </text>
    </comment>
    <comment ref="B60" authorId="1" shapeId="0">
      <text>
        <r>
          <rPr>
            <b/>
            <sz val="10"/>
            <color indexed="81"/>
            <rFont val="Microsoft Sans Serif"/>
            <family val="2"/>
          </rPr>
          <t>อ้างอิง</t>
        </r>
        <r>
          <rPr>
            <b/>
            <sz val="10"/>
            <color indexed="81"/>
            <rFont val="Tahoma"/>
            <family val="2"/>
          </rPr>
          <t xml:space="preserve"> 6</t>
        </r>
      </text>
    </comment>
    <comment ref="F60" authorId="3" shapeId="0">
      <text>
        <r>
          <rPr>
            <b/>
            <sz val="8"/>
            <color indexed="81"/>
            <rFont val="Microsoft Sans Serif"/>
            <family val="2"/>
          </rPr>
          <t>อ้างอิง</t>
        </r>
        <r>
          <rPr>
            <b/>
            <sz val="8"/>
            <color indexed="81"/>
            <rFont val="Tahoma"/>
            <family val="2"/>
          </rPr>
          <t xml:space="preserve"> 4, </t>
        </r>
        <r>
          <rPr>
            <sz val="11"/>
            <color theme="1"/>
            <rFont val="Calibri"/>
            <family val="2"/>
            <scheme val="minor"/>
          </rPr>
          <t>แม้ว่าค่าจะดูเหมือนสูงเกิน เนื่องจากค่ากลางได้รวมปุ๋ยอินทรีย์และมูลสัตว์</t>
        </r>
      </text>
    </comment>
    <comment ref="B61" authorId="1" shapeId="0">
      <text>
        <r>
          <rPr>
            <b/>
            <sz val="10"/>
            <color indexed="81"/>
            <rFont val="Microsoft Sans Serif"/>
            <family val="2"/>
          </rPr>
          <t>อ้างอิง</t>
        </r>
        <r>
          <rPr>
            <b/>
            <sz val="10"/>
            <color indexed="81"/>
            <rFont val="Tahoma"/>
            <family val="2"/>
          </rPr>
          <t xml:space="preserve"> 6</t>
        </r>
      </text>
    </comment>
    <comment ref="F61" authorId="3" shapeId="0">
      <text>
        <r>
          <rPr>
            <b/>
            <sz val="8"/>
            <color indexed="81"/>
            <rFont val="Microsoft Sans Serif"/>
            <family val="2"/>
          </rPr>
          <t>อ้างอิง</t>
        </r>
        <r>
          <rPr>
            <b/>
            <sz val="8"/>
            <color indexed="81"/>
            <rFont val="Tahoma"/>
            <family val="2"/>
          </rPr>
          <t xml:space="preserve"> 4, </t>
        </r>
        <r>
          <rPr>
            <sz val="11"/>
            <color theme="1"/>
            <rFont val="Calibri"/>
            <family val="2"/>
            <scheme val="minor"/>
          </rPr>
          <t>แม้ว่าค่าจะดูเหมือนสูงเกิน</t>
        </r>
        <r>
          <rPr>
            <b/>
            <sz val="8"/>
            <color indexed="81"/>
            <rFont val="Tahoma"/>
            <family val="2"/>
          </rPr>
          <t xml:space="preserve"> </t>
        </r>
        <r>
          <rPr>
            <sz val="11"/>
            <color theme="1"/>
            <rFont val="Calibri"/>
            <family val="2"/>
            <scheme val="minor"/>
          </rPr>
          <t>เนื่องจากค่ากลางได้รวมปุ๋ยอินทรีย์และมูลสัตว์</t>
        </r>
        <r>
          <rPr>
            <b/>
            <sz val="8"/>
            <color indexed="81"/>
            <rFont val="Tahoma"/>
            <family val="2"/>
          </rPr>
          <t xml:space="preserve"> </t>
        </r>
      </text>
    </comment>
    <comment ref="B62" authorId="1" shapeId="0">
      <text>
        <r>
          <rPr>
            <b/>
            <sz val="10"/>
            <color indexed="81"/>
            <rFont val="Microsoft Sans Serif"/>
            <family val="2"/>
          </rPr>
          <t>อ้างอิง</t>
        </r>
        <r>
          <rPr>
            <b/>
            <sz val="10"/>
            <color indexed="81"/>
            <rFont val="Tahoma"/>
            <family val="2"/>
          </rPr>
          <t xml:space="preserve"> 4</t>
        </r>
      </text>
    </comment>
  </commentList>
</comments>
</file>

<file path=xl/sharedStrings.xml><?xml version="1.0" encoding="utf-8"?>
<sst xmlns="http://schemas.openxmlformats.org/spreadsheetml/2006/main" count="1146" uniqueCount="531">
  <si>
    <t>Crop rotation length yrs</t>
  </si>
  <si>
    <t>SOA</t>
  </si>
  <si>
    <t>GRP</t>
  </si>
  <si>
    <t>MOP</t>
  </si>
  <si>
    <t>AN</t>
  </si>
  <si>
    <t>DAP</t>
  </si>
  <si>
    <t>EFB</t>
  </si>
  <si>
    <t>POME</t>
  </si>
  <si>
    <t>%N</t>
  </si>
  <si>
    <t>tPOME/tFFB</t>
  </si>
  <si>
    <t>kgCH4/tPOME</t>
  </si>
  <si>
    <t>tEFB/tFFB</t>
  </si>
  <si>
    <t>Chase L.D.C and Henson I.E. (2010) A detailed greenhouse gas budget for palm oil production. International Journal for Agricultural Sustainability 8 (3) 199-214.</t>
  </si>
  <si>
    <t>IPCC (2007). Fourth Assessment Report. Climate Change 2007 - Synthesis Report. WMO/UNEP. http://www.ipcc.ch/ipccreports/ar4-syr.htm.</t>
  </si>
  <si>
    <t>IPCC (2006). Guidelines for National Greenhouse Gas Inventories. Vol 4 Agriculture, Forestry and Other Land Use. WMO/UNEP. http://www.ipcc-nggip.iges.or.jp/public/2006gl/index.html.</t>
  </si>
  <si>
    <t>Yacob S., Mohd. Hassan A., Shirai Y., Wakisaka M. and Subash S. (2006). Baseline study of methane emission from anaerobic ponds of palm oil mill effluent treatment. Science of the Total Environment, 366, 187-196</t>
  </si>
  <si>
    <t>Gurmit S. (1995). Management and utilisation of oil palm by-products. The Planter, 71, 361-386.</t>
  </si>
  <si>
    <t>Jensson T.K. and Kongshaug G. (2003). Energy consumption and greenhouse gas emissions in fertiliser production. Proceedings No 509, International Fertiliser Society, York, UK 28pp.</t>
  </si>
  <si>
    <t>Henson I.E. (2009). Modelling carbon sequestration and greenhouse gas emissions associated with oil palm cultivation and land-use change in Malaysia. A re-evaluation and a computer model. MPOB Technology, 31, 116 pp.</t>
  </si>
  <si>
    <t>ha peat</t>
  </si>
  <si>
    <t>oer</t>
  </si>
  <si>
    <t>ker</t>
  </si>
  <si>
    <t>CPO</t>
  </si>
  <si>
    <t>PK</t>
  </si>
  <si>
    <t>GHG</t>
  </si>
  <si>
    <t>GWP</t>
  </si>
  <si>
    <t>FFB</t>
  </si>
  <si>
    <t>Outgrowers</t>
  </si>
  <si>
    <t>Schmidt J.H. (2007) Life cycle assessment of rapeseed oil and palm oil Part 3 275 pp. PhD Thesis. Denmark: Aalborg University.</t>
  </si>
  <si>
    <t>Environment Agency (2002) Guidance on Landfill Gas Flaring. Bristol: Environment Agency.</t>
  </si>
  <si>
    <t>Calendar year</t>
  </si>
  <si>
    <t>RSPO</t>
  </si>
  <si>
    <t>H&amp;C</t>
  </si>
  <si>
    <t>RFA (2008) Carbon and Sustainability Reporting Within the Renewable Transport Fuel Obligation. Technical Guidance Part 2 Carbon Reporting – Default Values and Fuel Chains. London: Renewable Fuels Agency. http://www.renewablefuelsagency.org/_db/_documents/RFA_C&amp;S_Technical_Guidance_Part_2_v1_200809194658.pdf</t>
  </si>
  <si>
    <r>
      <t>Material kgCO</t>
    </r>
    <r>
      <rPr>
        <vertAlign val="subscript"/>
        <sz val="11"/>
        <color indexed="8"/>
        <rFont val="Calibri"/>
        <family val="2"/>
      </rPr>
      <t>2</t>
    </r>
    <r>
      <rPr>
        <sz val="11"/>
        <color theme="1"/>
        <rFont val="Calibri"/>
        <family val="2"/>
        <scheme val="minor"/>
      </rPr>
      <t>e/t</t>
    </r>
  </si>
  <si>
    <r>
      <t>Direct emissions kgN</t>
    </r>
    <r>
      <rPr>
        <vertAlign val="subscript"/>
        <sz val="11"/>
        <color indexed="8"/>
        <rFont val="Calibri"/>
        <family val="2"/>
      </rPr>
      <t>2</t>
    </r>
    <r>
      <rPr>
        <sz val="11"/>
        <color theme="1"/>
        <rFont val="Calibri"/>
        <family val="2"/>
        <scheme val="minor"/>
      </rPr>
      <t>O/t fertiliser</t>
    </r>
  </si>
  <si>
    <r>
      <t>Indirect emissions kgN</t>
    </r>
    <r>
      <rPr>
        <vertAlign val="subscript"/>
        <sz val="11"/>
        <color indexed="8"/>
        <rFont val="Calibri"/>
        <family val="2"/>
      </rPr>
      <t>2</t>
    </r>
    <r>
      <rPr>
        <sz val="11"/>
        <color theme="1"/>
        <rFont val="Calibri"/>
        <family val="2"/>
        <scheme val="minor"/>
      </rPr>
      <t>O/t fertiliser</t>
    </r>
  </si>
  <si>
    <r>
      <t>Total emissions kgN</t>
    </r>
    <r>
      <rPr>
        <vertAlign val="subscript"/>
        <sz val="11"/>
        <color indexed="8"/>
        <rFont val="Calibri"/>
        <family val="2"/>
      </rPr>
      <t>2</t>
    </r>
    <r>
      <rPr>
        <sz val="11"/>
        <color theme="1"/>
        <rFont val="Calibri"/>
        <family val="2"/>
        <scheme val="minor"/>
      </rPr>
      <t>O/t fertiliser</t>
    </r>
  </si>
  <si>
    <t>TSP</t>
  </si>
  <si>
    <t>GML</t>
  </si>
  <si>
    <r>
      <t>kgCO</t>
    </r>
    <r>
      <rPr>
        <vertAlign val="subscript"/>
        <sz val="11"/>
        <color indexed="8"/>
        <rFont val="Calibri"/>
        <family val="2"/>
      </rPr>
      <t>2</t>
    </r>
    <r>
      <rPr>
        <sz val="11"/>
        <color indexed="8"/>
        <rFont val="Calibri"/>
        <family val="2"/>
      </rPr>
      <t>e/t</t>
    </r>
  </si>
  <si>
    <r>
      <t>kgCO</t>
    </r>
    <r>
      <rPr>
        <vertAlign val="subscript"/>
        <sz val="11"/>
        <color indexed="8"/>
        <rFont val="Calibri"/>
        <family val="2"/>
      </rPr>
      <t>2</t>
    </r>
    <r>
      <rPr>
        <sz val="11"/>
        <color theme="1"/>
        <rFont val="Calibri"/>
        <family val="2"/>
        <scheme val="minor"/>
      </rPr>
      <t>e/t</t>
    </r>
  </si>
  <si>
    <r>
      <t>tCO</t>
    </r>
    <r>
      <rPr>
        <vertAlign val="subscript"/>
        <sz val="11"/>
        <color indexed="8"/>
        <rFont val="Calibri"/>
        <family val="2"/>
      </rPr>
      <t>2</t>
    </r>
    <r>
      <rPr>
        <sz val="11"/>
        <color indexed="8"/>
        <rFont val="Calibri"/>
        <family val="2"/>
      </rPr>
      <t>e/yr</t>
    </r>
  </si>
  <si>
    <r>
      <t>Fertiliser tCO</t>
    </r>
    <r>
      <rPr>
        <vertAlign val="subscript"/>
        <sz val="11"/>
        <color indexed="8"/>
        <rFont val="Calibri"/>
        <family val="2"/>
      </rPr>
      <t>2</t>
    </r>
    <r>
      <rPr>
        <sz val="11"/>
        <color indexed="8"/>
        <rFont val="Calibri"/>
        <family val="2"/>
      </rPr>
      <t>e/ha</t>
    </r>
  </si>
  <si>
    <r>
      <t>EFB tCO</t>
    </r>
    <r>
      <rPr>
        <vertAlign val="subscript"/>
        <sz val="11"/>
        <color indexed="8"/>
        <rFont val="Calibri"/>
        <family val="2"/>
      </rPr>
      <t>2</t>
    </r>
    <r>
      <rPr>
        <sz val="11"/>
        <color indexed="8"/>
        <rFont val="Calibri"/>
        <family val="2"/>
      </rPr>
      <t>e/ha</t>
    </r>
  </si>
  <si>
    <r>
      <t>POME tCO</t>
    </r>
    <r>
      <rPr>
        <vertAlign val="subscript"/>
        <sz val="11"/>
        <color indexed="8"/>
        <rFont val="Calibri"/>
        <family val="2"/>
      </rPr>
      <t>2</t>
    </r>
    <r>
      <rPr>
        <sz val="11"/>
        <color indexed="8"/>
        <rFont val="Calibri"/>
        <family val="2"/>
      </rPr>
      <t>e/ha</t>
    </r>
  </si>
  <si>
    <r>
      <t>Total N</t>
    </r>
    <r>
      <rPr>
        <vertAlign val="subscript"/>
        <sz val="11"/>
        <color indexed="8"/>
        <rFont val="Calibri"/>
        <family val="2"/>
      </rPr>
      <t>2</t>
    </r>
    <r>
      <rPr>
        <sz val="11"/>
        <color indexed="8"/>
        <rFont val="Calibri"/>
        <family val="2"/>
      </rPr>
      <t>O tCO2e/ha</t>
    </r>
  </si>
  <si>
    <r>
      <t>CO</t>
    </r>
    <r>
      <rPr>
        <b/>
        <vertAlign val="subscript"/>
        <sz val="11"/>
        <rFont val="Calibri"/>
        <family val="2"/>
      </rPr>
      <t>2</t>
    </r>
    <r>
      <rPr>
        <b/>
        <sz val="11"/>
        <rFont val="Calibri"/>
        <family val="2"/>
      </rPr>
      <t>e</t>
    </r>
  </si>
  <si>
    <t>Planting year</t>
  </si>
  <si>
    <r>
      <t>Total tCO</t>
    </r>
    <r>
      <rPr>
        <vertAlign val="subscript"/>
        <sz val="11"/>
        <color indexed="8"/>
        <rFont val="Calibri"/>
        <family val="2"/>
      </rPr>
      <t>2</t>
    </r>
    <r>
      <rPr>
        <sz val="11"/>
        <color indexed="8"/>
        <rFont val="Calibri"/>
        <family val="2"/>
      </rPr>
      <t>e/ha</t>
    </r>
  </si>
  <si>
    <t>%MgO</t>
  </si>
  <si>
    <t>%K2O</t>
  </si>
  <si>
    <t>%P2O5</t>
  </si>
  <si>
    <r>
      <t>Total tCO</t>
    </r>
    <r>
      <rPr>
        <vertAlign val="subscript"/>
        <sz val="11"/>
        <color indexed="8"/>
        <rFont val="Calibri"/>
        <family val="2"/>
      </rPr>
      <t>2</t>
    </r>
  </si>
  <si>
    <r>
      <t>tCO</t>
    </r>
    <r>
      <rPr>
        <vertAlign val="subscript"/>
        <sz val="11"/>
        <color indexed="8"/>
        <rFont val="Calibri"/>
        <family val="2"/>
      </rPr>
      <t>2</t>
    </r>
    <r>
      <rPr>
        <sz val="11"/>
        <color indexed="8"/>
        <rFont val="Calibri"/>
        <family val="2"/>
      </rPr>
      <t>/ha</t>
    </r>
  </si>
  <si>
    <r>
      <t>Emissions from peat tCO</t>
    </r>
    <r>
      <rPr>
        <vertAlign val="subscript"/>
        <sz val="11"/>
        <color indexed="8"/>
        <rFont val="Calibri"/>
        <family val="2"/>
      </rPr>
      <t>2</t>
    </r>
    <r>
      <rPr>
        <sz val="11"/>
        <color indexed="8"/>
        <rFont val="Calibri"/>
        <family val="2"/>
      </rPr>
      <t>/planting year</t>
    </r>
  </si>
  <si>
    <t>MacDicken K.G.(1997) A Guide to monitoring carbon storage in Forestry and Agroforestry projects. Winrock International Institute for International Development.</t>
  </si>
  <si>
    <t>Winrock (2010). N Harris, pers com. MODIS data 2000 to 2007</t>
  </si>
  <si>
    <t>Lasco R D, Sales R F, Estrella R, Saplaco S R, Castillo L S A, Cruz R V O and Pulhin F B. (2001). Carbon stocks assessment of two agroforestry systems in the Makiling Forest Reserve, Philippines. Philippine Agricultural Scientist, 84, 401-407.</t>
  </si>
  <si>
    <t>http://www.searates.com</t>
  </si>
  <si>
    <r>
      <t>kgCO</t>
    </r>
    <r>
      <rPr>
        <vertAlign val="subscript"/>
        <sz val="11"/>
        <color indexed="8"/>
        <rFont val="Calibri"/>
        <family val="2"/>
      </rPr>
      <t>2</t>
    </r>
    <r>
      <rPr>
        <sz val="11"/>
        <color theme="1"/>
        <rFont val="Calibri"/>
        <family val="2"/>
        <scheme val="minor"/>
      </rPr>
      <t>e/t fertiliser</t>
    </r>
  </si>
  <si>
    <t>Outgrower fuel consumption l/yr</t>
  </si>
  <si>
    <t>Mila i Canals L (2011) pers comm</t>
  </si>
  <si>
    <t>PKO</t>
  </si>
  <si>
    <t>PKE</t>
  </si>
  <si>
    <t>N volatilisation loss %</t>
  </si>
  <si>
    <t>seq</t>
  </si>
  <si>
    <t>JEC (2011). Well-to-wheels analysis of future automotive fuels and powertrains in the European context. Well-to-tank Report Version 3c, Appendix 1 and 2. CONCAWE, EUCAR and JRC. http://ies.jrc.ec.europa.eu/WTW.</t>
  </si>
  <si>
    <r>
      <t>kgCH</t>
    </r>
    <r>
      <rPr>
        <vertAlign val="subscript"/>
        <sz val="11"/>
        <color indexed="8"/>
        <rFont val="Calibri"/>
        <family val="2"/>
      </rPr>
      <t>4</t>
    </r>
    <r>
      <rPr>
        <sz val="11"/>
        <color theme="1"/>
        <rFont val="Calibri"/>
        <family val="2"/>
        <scheme val="minor"/>
      </rPr>
      <t>/tPOME</t>
    </r>
  </si>
  <si>
    <t xml:space="preserve">Caliman J.P., Carcasses R., Girardin P., Pujianto, Dubos B., and Liwang T. (2005) Development of agro-environmental indicators for sustainable management of oil palm growing: general concept and example of nitrogen. In: Proceedings of PIPOC 2005 International Palm Oil Congress, Agriculture, Biotechnology and Sustainability Conference, 413-432. Kuala Lumpur: Malaysian Palm Oil Board.   </t>
  </si>
  <si>
    <r>
      <t>N</t>
    </r>
    <r>
      <rPr>
        <vertAlign val="subscript"/>
        <sz val="11"/>
        <color indexed="8"/>
        <rFont val="Calibri"/>
        <family val="2"/>
      </rPr>
      <t>2</t>
    </r>
    <r>
      <rPr>
        <sz val="11"/>
        <color theme="1"/>
        <rFont val="Calibri"/>
        <family val="2"/>
        <scheme val="minor"/>
      </rPr>
      <t>O</t>
    </r>
  </si>
  <si>
    <t>http://www.biograce.net/</t>
  </si>
  <si>
    <t>European Union Commission (2009). Directive 2009/28/EC Draft Annex V. Draft Commission Decision (of 31 December 2009) on guidelines for the calculation of land carbon stocks for the purpose of Annex V of Directive 2009/28/EC. European Commission, Brussels. 26 p.</t>
  </si>
  <si>
    <t>AC</t>
  </si>
  <si>
    <r>
      <t>Total tCO</t>
    </r>
    <r>
      <rPr>
        <vertAlign val="subscript"/>
        <sz val="11"/>
        <color indexed="8"/>
        <rFont val="Calibri"/>
        <family val="2"/>
      </rPr>
      <t>2</t>
    </r>
    <r>
      <rPr>
        <sz val="11"/>
        <color indexed="8"/>
        <rFont val="Calibri"/>
        <family val="2"/>
      </rPr>
      <t>e/yr</t>
    </r>
  </si>
  <si>
    <t>tCO2e</t>
  </si>
  <si>
    <t>Swiss Centre for Life Cycle Inventories (2010). Ecoinvent 2.2</t>
  </si>
  <si>
    <t>Hooijer A., S. Page, J. G. Canadell, M. Silvius, J. Kwadijk, H. Wosten, J. Jauhiainen (2010) Current and future CO2 emissions from drained peatlands in Southeast Asia. Biogeosciences Discuss., 7, 1505-1514</t>
  </si>
  <si>
    <t>RSPO PLWG (in press). Environmental and social impacts of oil palm cultivation on tropical peat – a scientific review. Final Version, May 2012.</t>
  </si>
  <si>
    <t>Page S.E, Morrison R, Malins C, Hooijer A, Rieley J.O., Jauhiainen J (2011) . Review of peat surface greenhouse gas emissions from oil palm plantations in Southeast Asia (ICCT white paper 15). Washington: International Council on Clean Transportation.</t>
  </si>
  <si>
    <t>Mokany, K., Raison, R.J., Prokushkin, A.S. (2005), Critical analysis of root:shoot ratios in terrestrial biomes.  Global Change Biology 12: 84-96.</t>
  </si>
  <si>
    <r>
      <t>Total N</t>
    </r>
    <r>
      <rPr>
        <vertAlign val="subscript"/>
        <sz val="11"/>
        <color indexed="8"/>
        <rFont val="Calibri"/>
        <family val="2"/>
      </rPr>
      <t>2</t>
    </r>
    <r>
      <rPr>
        <sz val="11"/>
        <color indexed="8"/>
        <rFont val="Calibri"/>
        <family val="2"/>
      </rPr>
      <t>O tCO2e/yr</t>
    </r>
  </si>
  <si>
    <t>Yew F K (2000). Impact of zero burning on biomass and nutrient turnover in rubber replanting. Paper presented at International Symposium on Sustainable Land Management. Sri Kembangan, Selangor, Malaysia.</t>
  </si>
  <si>
    <t>Yew F K and Mohd Nasaruddin (2002). Biomass and carbon sequestration determinations in rubber. Methodologies and case studies. Seminar on Climate Change and Carbon Accounting. Department of Standards, Malaysia and SIRIM Sdn Bhd, Shah Alam, Malaysia. 13 pp.</t>
  </si>
  <si>
    <t>Henson I.E. (2005a) OPRODSIM, a versatile, mechanistic simulation model of oil palm dry matter production and yield. In: Proceedings of PIPOC 2005 International Palm Oil Congress, Agriculture, Biotechnology and Sustainability Conference, 801-832. Kuala Lumpur: Malaysian Palm Oil Board.</t>
  </si>
  <si>
    <t>FW</t>
  </si>
  <si>
    <t>Pang J (2013) pers comm</t>
  </si>
  <si>
    <t>http://cdm.unfccc.int/methodologies/DB/4ND00PCGC7WXR3L0LOJTS6SVZP4NSU</t>
  </si>
  <si>
    <t>COD</t>
  </si>
  <si>
    <t>Petrol</t>
  </si>
  <si>
    <t xml:space="preserve">Total diesel </t>
  </si>
  <si>
    <t xml:space="preserve">Total petrol </t>
  </si>
  <si>
    <t>l/yr</t>
  </si>
  <si>
    <t>l/ha</t>
  </si>
  <si>
    <t>Diesel</t>
  </si>
  <si>
    <t>Outgrower consumption</t>
  </si>
  <si>
    <t xml:space="preserve">Agus, F., Henson, I.E., Sahardjo, B.H., Harris, N., van Noordwijk, M.&amp; Killeen, T.J. 2013a. Review of emission factors for assessment of CO2 emission from land use change to oil palm in Southeast Asia. In T.J. Killen &amp; J. Goon (eds). Reports from the Technical Panels of the Second RSPO GHG Working Groupp, Roundtable on Sustainable Palm Oil - RSPO, Kuala Lumpur. Increased by 20% to allow for root biomass as per Mokany, K., Raison, R.J., Prokushkin, A.S. (2005), Critical analysis of root: shoot ratios in terrestrial biomes. Global Change Biology 12: 84096. </t>
  </si>
  <si>
    <t>N from urea</t>
  </si>
  <si>
    <t>N from ammonium nitrate</t>
  </si>
  <si>
    <t>N from sulphate of ammonia</t>
  </si>
  <si>
    <t>N from ammonium chloride</t>
  </si>
  <si>
    <t>N from diammonium phosphate</t>
  </si>
  <si>
    <t>P2O5 from diammonium phosphate</t>
  </si>
  <si>
    <t>P2O5 from triple superphosphate</t>
  </si>
  <si>
    <t>K2O from muriate of potash or potassium chloride</t>
  </si>
  <si>
    <t>K2O from potassium sulphate</t>
  </si>
  <si>
    <t>% S</t>
  </si>
  <si>
    <t>kgCO2eq/kg</t>
  </si>
  <si>
    <t>Used parameters</t>
  </si>
  <si>
    <t>N from various N-fertilisers</t>
  </si>
  <si>
    <t>P2O5 from phosphate rock</t>
  </si>
  <si>
    <t>P2O5 from various P-fertilisers</t>
  </si>
  <si>
    <t>K2O from various K-fertilisers</t>
  </si>
  <si>
    <t>Ca from calcium chloride at plant</t>
  </si>
  <si>
    <t>MgO from magnesium oxide at plant</t>
  </si>
  <si>
    <t>S from</t>
  </si>
  <si>
    <t>Cu from copper oxide at plant</t>
  </si>
  <si>
    <t>Fe from iron sulphate at plant</t>
  </si>
  <si>
    <t>B from boric oxide at plant</t>
  </si>
  <si>
    <t>Zn from zinc oxide at plant</t>
  </si>
  <si>
    <t>tC/ha</t>
  </si>
  <si>
    <t>User defined 3</t>
  </si>
  <si>
    <t>User defined 4</t>
  </si>
  <si>
    <t>User defined 5</t>
  </si>
  <si>
    <t>t/ha</t>
  </si>
  <si>
    <r>
      <t>CO</t>
    </r>
    <r>
      <rPr>
        <vertAlign val="subscript"/>
        <sz val="11"/>
        <color indexed="8"/>
        <rFont val="Calibri"/>
        <family val="2"/>
      </rPr>
      <t>2</t>
    </r>
  </si>
  <si>
    <r>
      <t>tCO</t>
    </r>
    <r>
      <rPr>
        <vertAlign val="subscript"/>
        <sz val="11"/>
        <color indexed="8"/>
        <rFont val="Calibri"/>
        <family val="2"/>
      </rPr>
      <t>2</t>
    </r>
    <r>
      <rPr>
        <sz val="11"/>
        <color theme="1"/>
        <rFont val="Calibri"/>
        <family val="2"/>
        <scheme val="minor"/>
      </rPr>
      <t>e/ha</t>
    </r>
  </si>
  <si>
    <t>Fuel (mill &amp; field)</t>
  </si>
  <si>
    <t>Credit (electricity &amp; biomass)</t>
  </si>
  <si>
    <r>
      <t>tCO</t>
    </r>
    <r>
      <rPr>
        <b/>
        <vertAlign val="subscript"/>
        <sz val="11"/>
        <color indexed="8"/>
        <rFont val="Calibri"/>
        <family val="2"/>
      </rPr>
      <t>2</t>
    </r>
    <r>
      <rPr>
        <b/>
        <sz val="11"/>
        <color indexed="8"/>
        <rFont val="Calibri"/>
        <family val="2"/>
      </rPr>
      <t>e/ha</t>
    </r>
  </si>
  <si>
    <r>
      <t>Total tCO</t>
    </r>
    <r>
      <rPr>
        <b/>
        <vertAlign val="subscript"/>
        <sz val="11"/>
        <color indexed="8"/>
        <rFont val="Calibri"/>
        <family val="2"/>
      </rPr>
      <t>2</t>
    </r>
    <r>
      <rPr>
        <b/>
        <sz val="11"/>
        <color indexed="8"/>
        <rFont val="Calibri"/>
        <family val="2"/>
      </rPr>
      <t>e</t>
    </r>
  </si>
  <si>
    <r>
      <t>t CO</t>
    </r>
    <r>
      <rPr>
        <vertAlign val="subscript"/>
        <sz val="11"/>
        <color indexed="8"/>
        <rFont val="Calibri"/>
        <family val="2"/>
      </rPr>
      <t>2</t>
    </r>
    <r>
      <rPr>
        <sz val="11"/>
        <color theme="1"/>
        <rFont val="Calibri"/>
        <family val="2"/>
        <scheme val="minor"/>
      </rPr>
      <t>e</t>
    </r>
  </si>
  <si>
    <r>
      <t>t CO</t>
    </r>
    <r>
      <rPr>
        <vertAlign val="subscript"/>
        <sz val="11"/>
        <color indexed="8"/>
        <rFont val="Calibri"/>
        <family val="2"/>
      </rPr>
      <t>2</t>
    </r>
    <r>
      <rPr>
        <sz val="11"/>
        <color theme="1"/>
        <rFont val="Calibri"/>
        <family val="2"/>
        <scheme val="minor"/>
      </rPr>
      <t>e/ha</t>
    </r>
  </si>
  <si>
    <r>
      <t>t CO</t>
    </r>
    <r>
      <rPr>
        <vertAlign val="subscript"/>
        <sz val="11"/>
        <color indexed="8"/>
        <rFont val="Calibri"/>
        <family val="2"/>
      </rPr>
      <t>2</t>
    </r>
    <r>
      <rPr>
        <sz val="11"/>
        <color theme="1"/>
        <rFont val="Calibri"/>
        <family val="2"/>
        <scheme val="minor"/>
      </rPr>
      <t>e/t FFB</t>
    </r>
  </si>
  <si>
    <r>
      <t>tCO</t>
    </r>
    <r>
      <rPr>
        <vertAlign val="subscript"/>
        <sz val="11"/>
        <rFont val="Calibri"/>
        <family val="2"/>
      </rPr>
      <t>2</t>
    </r>
    <r>
      <rPr>
        <sz val="11"/>
        <rFont val="Calibri"/>
        <family val="2"/>
      </rPr>
      <t>e</t>
    </r>
  </si>
  <si>
    <r>
      <t>tCO</t>
    </r>
    <r>
      <rPr>
        <vertAlign val="subscript"/>
        <sz val="11"/>
        <color indexed="8"/>
        <rFont val="Calibri"/>
        <family val="2"/>
      </rPr>
      <t>2</t>
    </r>
    <r>
      <rPr>
        <sz val="11"/>
        <color theme="1"/>
        <rFont val="Calibri"/>
        <family val="2"/>
        <scheme val="minor"/>
      </rPr>
      <t>e/tFFB</t>
    </r>
  </si>
  <si>
    <r>
      <t>t CO</t>
    </r>
    <r>
      <rPr>
        <vertAlign val="subscript"/>
        <sz val="11"/>
        <color indexed="8"/>
        <rFont val="Calibri"/>
        <family val="2"/>
      </rPr>
      <t>2</t>
    </r>
    <r>
      <rPr>
        <sz val="11"/>
        <color theme="1"/>
        <rFont val="Calibri"/>
        <family val="2"/>
        <scheme val="minor"/>
      </rPr>
      <t>e/t CPO</t>
    </r>
  </si>
  <si>
    <r>
      <t>t CO</t>
    </r>
    <r>
      <rPr>
        <vertAlign val="subscript"/>
        <sz val="11"/>
        <color indexed="8"/>
        <rFont val="Calibri"/>
        <family val="2"/>
      </rPr>
      <t>2</t>
    </r>
    <r>
      <rPr>
        <sz val="11"/>
        <color theme="1"/>
        <rFont val="Calibri"/>
        <family val="2"/>
        <scheme val="minor"/>
      </rPr>
      <t>e/t PK</t>
    </r>
  </si>
  <si>
    <t>User defined 6</t>
  </si>
  <si>
    <t>User defined 7</t>
  </si>
  <si>
    <t>User defined 8</t>
  </si>
  <si>
    <t>User defined 9</t>
  </si>
  <si>
    <t>User defined 10</t>
  </si>
  <si>
    <t>User defined 2</t>
  </si>
  <si>
    <t>Fertilisers &amp; N2O</t>
  </si>
  <si>
    <t xml:space="preserve">  </t>
  </si>
  <si>
    <r>
      <t xml:space="preserve">Henson I. E. (2005b). An assessment of changes in biomass carbon stocks in tree crops and forests in Malaysia. </t>
    </r>
    <r>
      <rPr>
        <i/>
        <sz val="11"/>
        <color indexed="8"/>
        <rFont val="Calibri"/>
        <family val="2"/>
      </rPr>
      <t>J. Tropical Forest Science, 17</t>
    </r>
    <r>
      <rPr>
        <sz val="11"/>
        <color theme="1"/>
        <rFont val="Calibri"/>
        <family val="2"/>
        <scheme val="minor"/>
      </rPr>
      <t>: 279-296.</t>
    </r>
  </si>
  <si>
    <t>บทนำ</t>
  </si>
  <si>
    <t>คำย่อ</t>
  </si>
  <si>
    <r>
      <rPr>
        <sz val="14"/>
        <color indexed="8"/>
        <rFont val="Microsoft Sans Serif"/>
        <family val="2"/>
      </rPr>
      <t xml:space="preserve">แอมโมเนียมคลอไรด์ </t>
    </r>
    <r>
      <rPr>
        <sz val="14"/>
        <color indexed="8"/>
        <rFont val="Calibri"/>
        <family val="2"/>
      </rPr>
      <t>(Ammonium chloride)</t>
    </r>
  </si>
  <si>
    <r>
      <rPr>
        <sz val="14"/>
        <color indexed="8"/>
        <rFont val="Microsoft Sans Serif"/>
        <family val="2"/>
      </rPr>
      <t xml:space="preserve">แอมโมเนียมไนเตรท </t>
    </r>
    <r>
      <rPr>
        <sz val="14"/>
        <color indexed="8"/>
        <rFont val="Calibri"/>
        <family val="2"/>
      </rPr>
      <t>(Ammonium nitrate)</t>
    </r>
  </si>
  <si>
    <r>
      <rPr>
        <sz val="14"/>
        <color indexed="8"/>
        <rFont val="Microsoft Sans Serif"/>
        <family val="2"/>
      </rPr>
      <t xml:space="preserve">ค่าความต้องการออกซิเจนทางเคมี </t>
    </r>
    <r>
      <rPr>
        <sz val="14"/>
        <color indexed="8"/>
        <rFont val="Calibri"/>
        <family val="2"/>
      </rPr>
      <t>(Chemical oxygen demand)</t>
    </r>
  </si>
  <si>
    <r>
      <rPr>
        <sz val="14"/>
        <color indexed="8"/>
        <rFont val="Microsoft Sans Serif"/>
        <family val="2"/>
      </rPr>
      <t xml:space="preserve">น้ำมันปาล์มดิบ </t>
    </r>
    <r>
      <rPr>
        <sz val="14"/>
        <color indexed="8"/>
        <rFont val="Calibri"/>
        <family val="2"/>
      </rPr>
      <t>(Crude palm oil)</t>
    </r>
  </si>
  <si>
    <r>
      <rPr>
        <sz val="14"/>
        <color indexed="8"/>
        <rFont val="Microsoft Sans Serif"/>
        <family val="2"/>
      </rPr>
      <t xml:space="preserve">ไดแอมโมเนียมฟอสเฟต </t>
    </r>
    <r>
      <rPr>
        <sz val="14"/>
        <color indexed="8"/>
        <rFont val="Calibri"/>
        <family val="2"/>
      </rPr>
      <t>(Diammonium phosphate)</t>
    </r>
  </si>
  <si>
    <r>
      <rPr>
        <sz val="14"/>
        <color indexed="8"/>
        <rFont val="Microsoft Sans Serif"/>
        <family val="2"/>
      </rPr>
      <t xml:space="preserve">ทะลายปาล์มเปล่า </t>
    </r>
    <r>
      <rPr>
        <sz val="14"/>
        <color indexed="8"/>
        <rFont val="Calibri"/>
        <family val="2"/>
      </rPr>
      <t>(Empty fruit bunches)</t>
    </r>
  </si>
  <si>
    <r>
      <rPr>
        <sz val="14"/>
        <color indexed="8"/>
        <rFont val="Microsoft Sans Serif"/>
        <family val="2"/>
      </rPr>
      <t xml:space="preserve">ก๊าซเรื่อนกระจก </t>
    </r>
    <r>
      <rPr>
        <sz val="14"/>
        <color indexed="8"/>
        <rFont val="Calibri"/>
        <family val="2"/>
      </rPr>
      <t>(Greenhouse gases)</t>
    </r>
  </si>
  <si>
    <r>
      <rPr>
        <sz val="14"/>
        <color indexed="8"/>
        <rFont val="Microsoft Sans Serif"/>
        <family val="2"/>
      </rPr>
      <t xml:space="preserve">ทะลายปาล์มสด </t>
    </r>
    <r>
      <rPr>
        <sz val="14"/>
        <color indexed="8"/>
        <rFont val="Calibri"/>
        <family val="2"/>
      </rPr>
      <t>(Fresh fruit bunches)</t>
    </r>
  </si>
  <si>
    <r>
      <rPr>
        <sz val="14"/>
        <color indexed="8"/>
        <rFont val="Microsoft Sans Serif"/>
        <family val="2"/>
      </rPr>
      <t xml:space="preserve">น้ำหนักสด </t>
    </r>
    <r>
      <rPr>
        <sz val="14"/>
        <color indexed="8"/>
        <rFont val="Calibri"/>
        <family val="2"/>
      </rPr>
      <t>(Fresh weight)</t>
    </r>
  </si>
  <si>
    <r>
      <rPr>
        <sz val="14"/>
        <color indexed="8"/>
        <rFont val="Microsoft Sans Serif"/>
        <family val="2"/>
      </rPr>
      <t>ค่าศักยภาพในการทำให้</t>
    </r>
    <r>
      <rPr>
        <sz val="14"/>
        <color indexed="8"/>
        <rFont val="Microsoft Sans Serif"/>
        <family val="2"/>
      </rPr>
      <t>เกิดภาวะ</t>
    </r>
    <r>
      <rPr>
        <sz val="14"/>
        <color indexed="8"/>
        <rFont val="Microsoft Sans Serif"/>
        <family val="2"/>
      </rPr>
      <t>โลก</t>
    </r>
    <r>
      <rPr>
        <sz val="14"/>
        <color indexed="8"/>
        <rFont val="Microsoft Sans Serif"/>
        <family val="2"/>
      </rPr>
      <t>ร้อน</t>
    </r>
    <r>
      <rPr>
        <sz val="14"/>
        <color indexed="8"/>
        <rFont val="Calibri"/>
        <family val="2"/>
      </rPr>
      <t>(Global warming potential)</t>
    </r>
  </si>
  <si>
    <r>
      <rPr>
        <sz val="14"/>
        <color indexed="8"/>
        <rFont val="Microsoft Sans Serif"/>
        <family val="2"/>
      </rPr>
      <t xml:space="preserve">การเก็บเกี่ยว และการเก็บรวบรวม </t>
    </r>
    <r>
      <rPr>
        <sz val="14"/>
        <color indexed="8"/>
        <rFont val="Calibri"/>
        <family val="2"/>
      </rPr>
      <t>(Harvesting and collection)</t>
    </r>
  </si>
  <si>
    <r>
      <rPr>
        <sz val="14"/>
        <color indexed="8"/>
        <rFont val="Microsoft Sans Serif"/>
        <family val="2"/>
      </rPr>
      <t>อัตราการสกัดเมล็ดในปาล์ม</t>
    </r>
    <r>
      <rPr>
        <sz val="14"/>
        <color indexed="8"/>
        <rFont val="Calibri"/>
        <family val="2"/>
      </rPr>
      <t xml:space="preserve"> (Kernel extraction rate)</t>
    </r>
  </si>
  <si>
    <r>
      <rPr>
        <sz val="14"/>
        <color indexed="8"/>
        <rFont val="Microsoft Sans Serif"/>
        <family val="2"/>
      </rPr>
      <t xml:space="preserve">อัตราการสกัดน้ำมันปาล์ม </t>
    </r>
    <r>
      <rPr>
        <sz val="14"/>
        <color indexed="8"/>
        <rFont val="Calibri"/>
        <family val="2"/>
      </rPr>
      <t>(Oil extraction rate)</t>
    </r>
  </si>
  <si>
    <r>
      <rPr>
        <sz val="14"/>
        <color indexed="8"/>
        <rFont val="Microsoft Sans Serif"/>
        <family val="2"/>
      </rPr>
      <t xml:space="preserve">น้ำมันเมล็ดในปาล์ม </t>
    </r>
    <r>
      <rPr>
        <sz val="14"/>
        <color indexed="8"/>
        <rFont val="Calibri"/>
        <family val="2"/>
      </rPr>
      <t>(Palm kernel oil)</t>
    </r>
  </si>
  <si>
    <r>
      <rPr>
        <sz val="14"/>
        <color indexed="8"/>
        <rFont val="Microsoft Sans Serif"/>
        <family val="2"/>
      </rPr>
      <t xml:space="preserve">องค์กรมาตรฐานการผลิตน้ำมันป่าล์มอย่างยั่งยืน </t>
    </r>
    <r>
      <rPr>
        <sz val="14"/>
        <color indexed="8"/>
        <rFont val="Calibri"/>
        <family val="2"/>
      </rPr>
      <t>(Round Table on Sustainable Palm Oil)</t>
    </r>
  </si>
  <si>
    <r>
      <rPr>
        <sz val="14"/>
        <color indexed="8"/>
        <rFont val="Microsoft Sans Serif"/>
        <family val="2"/>
      </rPr>
      <t xml:space="preserve">แอมโมเนียมซัลเฟต </t>
    </r>
    <r>
      <rPr>
        <sz val="14"/>
        <color indexed="8"/>
        <rFont val="Calibri"/>
        <family val="2"/>
      </rPr>
      <t>(Sulphate of ammonia)</t>
    </r>
  </si>
  <si>
    <r>
      <rPr>
        <sz val="14"/>
        <color indexed="8"/>
        <rFont val="Microsoft Sans Serif"/>
        <family val="2"/>
      </rPr>
      <t xml:space="preserve">ทริเปิ้ล ซุปเปอร์ฟอสเฟต </t>
    </r>
    <r>
      <rPr>
        <sz val="14"/>
        <color indexed="8"/>
        <rFont val="Calibri"/>
        <family val="2"/>
      </rPr>
      <t>(Triple superphosphate)</t>
    </r>
  </si>
  <si>
    <r>
      <rPr>
        <sz val="14"/>
        <color indexed="8"/>
        <rFont val="Microsoft Sans Serif"/>
        <family val="2"/>
      </rPr>
      <t xml:space="preserve">มิวริเอต ออฟ โปแตส </t>
    </r>
    <r>
      <rPr>
        <sz val="14"/>
        <color indexed="8"/>
        <rFont val="Calibri"/>
        <family val="2"/>
      </rPr>
      <t>(Muriate of potash)</t>
    </r>
  </si>
  <si>
    <t xml:space="preserve">ปุ๋ย </t>
  </si>
  <si>
    <t>ดินพรุ</t>
  </si>
  <si>
    <t xml:space="preserve">เครดิตการอนุรักษ์ </t>
  </si>
  <si>
    <t>รวม</t>
  </si>
  <si>
    <t>สรุปผลข้อมูล</t>
  </si>
  <si>
    <r>
      <rPr>
        <sz val="11"/>
        <color theme="1"/>
        <rFont val="Calibri"/>
        <family val="2"/>
        <scheme val="minor"/>
      </rPr>
      <t>N2O</t>
    </r>
  </si>
  <si>
    <t xml:space="preserve">เครดิต (การขายพลังงานชีวมวล) </t>
  </si>
  <si>
    <r>
      <rPr>
        <b/>
        <sz val="11"/>
        <color indexed="8"/>
        <rFont val="Microsoft Sans Serif"/>
        <family val="2"/>
      </rPr>
      <t>การจัดสรร</t>
    </r>
    <r>
      <rPr>
        <b/>
        <sz val="11"/>
        <color indexed="8"/>
        <rFont val="Calibri"/>
        <family val="2"/>
      </rPr>
      <t>:</t>
    </r>
  </si>
  <si>
    <r>
      <t xml:space="preserve"> </t>
    </r>
    <r>
      <rPr>
        <b/>
        <sz val="11"/>
        <color indexed="8"/>
        <rFont val="Microsoft Sans Serif"/>
        <family val="2"/>
      </rPr>
      <t>ผลสรุป</t>
    </r>
    <r>
      <rPr>
        <b/>
        <sz val="11"/>
        <color indexed="8"/>
        <rFont val="Calibri"/>
        <family val="2"/>
      </rPr>
      <t xml:space="preserve"> (</t>
    </r>
    <r>
      <rPr>
        <b/>
        <sz val="11"/>
        <color indexed="8"/>
        <rFont val="Microsoft Sans Serif"/>
        <family val="2"/>
      </rPr>
      <t>กับโรงงานสกัดน้ำมันปาล์ม</t>
    </r>
    <r>
      <rPr>
        <b/>
        <sz val="11"/>
        <color indexed="8"/>
        <rFont val="Calibri"/>
        <family val="2"/>
      </rPr>
      <t>)</t>
    </r>
  </si>
  <si>
    <t>ผลผลิต</t>
  </si>
  <si>
    <r>
      <t>tCO</t>
    </r>
    <r>
      <rPr>
        <vertAlign val="subscript"/>
        <sz val="11"/>
        <color indexed="8"/>
        <rFont val="Calibri"/>
        <family val="2"/>
      </rPr>
      <t>2</t>
    </r>
    <r>
      <rPr>
        <sz val="11"/>
        <color theme="1"/>
        <rFont val="Calibri"/>
        <family val="2"/>
        <scheme val="minor"/>
      </rPr>
      <t xml:space="preserve">e/t </t>
    </r>
    <r>
      <rPr>
        <sz val="11"/>
        <color indexed="8"/>
        <rFont val="Microsoft Sans Serif"/>
        <family val="2"/>
      </rPr>
      <t>ผลิตผล</t>
    </r>
  </si>
  <si>
    <r>
      <rPr>
        <b/>
        <sz val="11"/>
        <rFont val="Microsoft Sans Serif"/>
        <family val="2"/>
      </rPr>
      <t xml:space="preserve">ปาล์มน้ำมัน </t>
    </r>
    <r>
      <rPr>
        <b/>
        <sz val="11"/>
        <rFont val="Calibri"/>
        <family val="2"/>
      </rPr>
      <t xml:space="preserve"> (</t>
    </r>
    <r>
      <rPr>
        <b/>
        <sz val="11"/>
        <rFont val="Microsoft Sans Serif"/>
        <family val="2"/>
      </rPr>
      <t>เติบโดอย่างดี</t>
    </r>
    <r>
      <rPr>
        <b/>
        <sz val="11"/>
        <rFont val="Calibri"/>
        <family val="2"/>
      </rPr>
      <t>)</t>
    </r>
  </si>
  <si>
    <r>
      <rPr>
        <b/>
        <sz val="11"/>
        <rFont val="Microsoft Sans Serif"/>
        <family val="2"/>
      </rPr>
      <t>ปาล์มน้ำมัน</t>
    </r>
    <r>
      <rPr>
        <b/>
        <sz val="11"/>
        <rFont val="Calibri"/>
        <family val="2"/>
      </rPr>
      <t xml:space="preserve"> (</t>
    </r>
    <r>
      <rPr>
        <b/>
        <sz val="11"/>
        <rFont val="Microsoft Sans Serif"/>
        <family val="2"/>
      </rPr>
      <t>โดยเฉลี่ย</t>
    </r>
    <r>
      <rPr>
        <b/>
        <sz val="11"/>
        <rFont val="Calibri"/>
        <family val="2"/>
      </rPr>
      <t>)</t>
    </r>
  </si>
  <si>
    <t>ยางพารา</t>
  </si>
  <si>
    <t>สวนยางอ่อน</t>
  </si>
  <si>
    <t>อาร์คาเซีย</t>
  </si>
  <si>
    <t>ยูคาลิปตัส</t>
  </si>
  <si>
    <t>ไม้พุ่ม</t>
  </si>
  <si>
    <t>ทุ่งหญ้าสเตปป์</t>
  </si>
  <si>
    <t>พื้นที่เปิด</t>
  </si>
  <si>
    <t>สวนยางแก่</t>
  </si>
  <si>
    <r>
      <t xml:space="preserve">% </t>
    </r>
    <r>
      <rPr>
        <sz val="11"/>
        <color indexed="8"/>
        <rFont val="Microsoft Sans Serif"/>
        <family val="2"/>
      </rPr>
      <t>พื้นที่แผ้วถางเพื่อใช้ประโยชน์ด้านอื่น (เปรียบเทียบกับพื้นที่ปลูกปาล์ม)</t>
    </r>
  </si>
  <si>
    <r>
      <rPr>
        <b/>
        <sz val="11"/>
        <color indexed="8"/>
        <rFont val="Microsoft Sans Serif"/>
        <family val="2"/>
      </rPr>
      <t>พื้นที่ปลูกปาล์ม</t>
    </r>
    <r>
      <rPr>
        <b/>
        <sz val="11"/>
        <color indexed="8"/>
        <rFont val="Calibri"/>
        <family val="2"/>
      </rPr>
      <t xml:space="preserve"> (ha)</t>
    </r>
  </si>
  <si>
    <r>
      <t>tCO</t>
    </r>
    <r>
      <rPr>
        <b/>
        <vertAlign val="subscript"/>
        <sz val="11"/>
        <color indexed="8"/>
        <rFont val="Calibri"/>
        <family val="2"/>
      </rPr>
      <t>2</t>
    </r>
    <r>
      <rPr>
        <b/>
        <sz val="11"/>
        <color indexed="8"/>
        <rFont val="Calibri"/>
        <family val="2"/>
      </rPr>
      <t>e/</t>
    </r>
    <r>
      <rPr>
        <b/>
        <sz val="11"/>
        <color indexed="8"/>
        <rFont val="Microsoft Sans Serif"/>
        <family val="2"/>
      </rPr>
      <t>ปี</t>
    </r>
    <r>
      <rPr>
        <b/>
        <sz val="11"/>
        <color indexed="8"/>
        <rFont val="Calibri"/>
        <family val="2"/>
      </rPr>
      <t xml:space="preserve">
(</t>
    </r>
    <r>
      <rPr>
        <b/>
        <sz val="11"/>
        <color indexed="8"/>
        <rFont val="Microsoft Sans Serif"/>
        <family val="2"/>
      </rPr>
      <t>พื้นที่ปลูกเท่านั้น</t>
    </r>
    <r>
      <rPr>
        <b/>
        <sz val="11"/>
        <color indexed="8"/>
        <rFont val="Calibri"/>
        <family val="2"/>
      </rPr>
      <t>)</t>
    </r>
  </si>
  <si>
    <r>
      <t>tCO</t>
    </r>
    <r>
      <rPr>
        <b/>
        <vertAlign val="subscript"/>
        <sz val="11"/>
        <color indexed="8"/>
        <rFont val="Calibri"/>
        <family val="2"/>
      </rPr>
      <t>2</t>
    </r>
    <r>
      <rPr>
        <b/>
        <sz val="11"/>
        <color indexed="8"/>
        <rFont val="Calibri"/>
        <family val="2"/>
      </rPr>
      <t>e/</t>
    </r>
    <r>
      <rPr>
        <b/>
        <sz val="11"/>
        <color indexed="8"/>
        <rFont val="Microsoft Sans Serif"/>
        <family val="2"/>
      </rPr>
      <t>ปี</t>
    </r>
    <r>
      <rPr>
        <b/>
        <sz val="11"/>
        <color indexed="8"/>
        <rFont val="Calibri"/>
        <family val="2"/>
      </rPr>
      <t xml:space="preserve"> (</t>
    </r>
    <r>
      <rPr>
        <b/>
        <sz val="11"/>
        <color indexed="8"/>
        <rFont val="Microsoft Sans Serif"/>
        <family val="2"/>
      </rPr>
      <t>รวมพื้นที่แผ้วถางเพื่อการใช้ประโยชน์อื่นๆ</t>
    </r>
    <r>
      <rPr>
        <b/>
        <sz val="11"/>
        <color indexed="8"/>
        <rFont val="Calibri"/>
        <family val="2"/>
      </rPr>
      <t>)</t>
    </r>
  </si>
  <si>
    <r>
      <rPr>
        <b/>
        <sz val="11"/>
        <color indexed="8"/>
        <rFont val="Microsoft Sans Serif"/>
        <family val="2"/>
      </rPr>
      <t>การวางแผนพัฒนา</t>
    </r>
    <r>
      <rPr>
        <b/>
        <sz val="11"/>
        <color indexed="8"/>
        <rFont val="Calibri"/>
        <family val="2"/>
      </rPr>
      <t xml:space="preserve"> (</t>
    </r>
    <r>
      <rPr>
        <b/>
        <sz val="11"/>
        <color indexed="8"/>
        <rFont val="Microsoft Sans Serif"/>
        <family val="2"/>
      </rPr>
      <t>ดินพรุ</t>
    </r>
    <r>
      <rPr>
        <b/>
        <sz val="11"/>
        <color indexed="8"/>
        <rFont val="Calibri"/>
        <family val="2"/>
      </rPr>
      <t>)</t>
    </r>
  </si>
  <si>
    <r>
      <rPr>
        <sz val="11"/>
        <color indexed="8"/>
        <rFont val="Microsoft Sans Serif"/>
        <family val="2"/>
      </rPr>
      <t>รวมพื้นที่ปลูกทั้งสิ้น</t>
    </r>
    <r>
      <rPr>
        <sz val="11"/>
        <color theme="1"/>
        <rFont val="Calibri"/>
        <family val="2"/>
        <scheme val="minor"/>
      </rPr>
      <t>, ha</t>
    </r>
  </si>
  <si>
    <r>
      <t xml:space="preserve">2. </t>
    </r>
    <r>
      <rPr>
        <b/>
        <u/>
        <sz val="26"/>
        <color indexed="62"/>
        <rFont val="Microsoft Sans Serif"/>
        <family val="2"/>
      </rPr>
      <t>ผลผลิตทะลายปาล์มสด</t>
    </r>
    <r>
      <rPr>
        <b/>
        <u/>
        <sz val="26"/>
        <color indexed="62"/>
        <rFont val="Calibri"/>
        <family val="2"/>
      </rPr>
      <t xml:space="preserve"> (FFB Production)</t>
    </r>
  </si>
  <si>
    <t>ข้อมูลผลผลิตทะลายปาล์มสด</t>
  </si>
  <si>
    <r>
      <rPr>
        <sz val="11"/>
        <color indexed="8"/>
        <rFont val="Microsoft Sans Serif"/>
        <family val="2"/>
      </rPr>
      <t>พื้นที่ปลูกปาล์มทั้งหมด แฮคแตร์</t>
    </r>
  </si>
  <si>
    <t>ผลผลิตทะลายปาล์มสดที่คาดการณ์้ ต่อตัน ต่อปี</t>
  </si>
  <si>
    <t xml:space="preserve"> </t>
  </si>
  <si>
    <r>
      <rPr>
        <sz val="11"/>
        <rFont val="Microsoft Sans Serif"/>
        <family val="2"/>
      </rPr>
      <t>ดีเซล</t>
    </r>
    <r>
      <rPr>
        <sz val="11"/>
        <rFont val="Calibri"/>
        <family val="2"/>
      </rPr>
      <t xml:space="preserve"> kg CO</t>
    </r>
    <r>
      <rPr>
        <vertAlign val="subscript"/>
        <sz val="11"/>
        <rFont val="Calibri"/>
        <family val="2"/>
      </rPr>
      <t>2</t>
    </r>
    <r>
      <rPr>
        <sz val="11"/>
        <rFont val="Calibri"/>
        <family val="2"/>
      </rPr>
      <t>e/l</t>
    </r>
  </si>
  <si>
    <r>
      <rPr>
        <sz val="11"/>
        <rFont val="Microsoft Sans Serif"/>
        <family val="2"/>
      </rPr>
      <t>เบนซิน</t>
    </r>
    <r>
      <rPr>
        <sz val="11"/>
        <rFont val="Calibri"/>
        <family val="2"/>
      </rPr>
      <t xml:space="preserve"> kg CO</t>
    </r>
    <r>
      <rPr>
        <vertAlign val="subscript"/>
        <sz val="11"/>
        <rFont val="Calibri"/>
        <family val="2"/>
      </rPr>
      <t>2</t>
    </r>
    <r>
      <rPr>
        <sz val="11"/>
        <rFont val="Calibri"/>
        <family val="2"/>
      </rPr>
      <t>e/l</t>
    </r>
  </si>
  <si>
    <r>
      <rPr>
        <sz val="11"/>
        <rFont val="Microsoft Sans Serif"/>
        <family val="2"/>
      </rPr>
      <t>ไบโอดีเซล</t>
    </r>
    <r>
      <rPr>
        <sz val="11"/>
        <rFont val="Calibri"/>
        <family val="2"/>
      </rPr>
      <t xml:space="preserve"> kg CO</t>
    </r>
    <r>
      <rPr>
        <vertAlign val="subscript"/>
        <sz val="11"/>
        <rFont val="Calibri"/>
        <family val="2"/>
      </rPr>
      <t>2</t>
    </r>
    <r>
      <rPr>
        <sz val="11"/>
        <rFont val="Calibri"/>
        <family val="2"/>
      </rPr>
      <t>e/l</t>
    </r>
  </si>
  <si>
    <t xml:space="preserve">ประมาณการใช้พลังงานเชื้อเพลิง ต่อปี </t>
  </si>
  <si>
    <t>ดีเซล</t>
  </si>
  <si>
    <t>เบนซิน</t>
  </si>
  <si>
    <t>ไบโอดีเซล</t>
  </si>
  <si>
    <r>
      <rPr>
        <sz val="11"/>
        <rFont val="Microsoft Sans Serif"/>
        <family val="2"/>
      </rPr>
      <t xml:space="preserve">ไบโอเอทอนอล </t>
    </r>
    <r>
      <rPr>
        <sz val="11"/>
        <rFont val="Calibri"/>
        <family val="2"/>
      </rPr>
      <t>kg CO</t>
    </r>
    <r>
      <rPr>
        <vertAlign val="subscript"/>
        <sz val="11"/>
        <rFont val="Calibri"/>
        <family val="2"/>
      </rPr>
      <t>2</t>
    </r>
    <r>
      <rPr>
        <sz val="11"/>
        <rFont val="Calibri"/>
        <family val="2"/>
      </rPr>
      <t>e/l</t>
    </r>
  </si>
  <si>
    <t>ไบโอเอทอนอล</t>
  </si>
  <si>
    <r>
      <rPr>
        <sz val="11"/>
        <rFont val="Microsoft Sans Serif"/>
        <family val="2"/>
      </rPr>
      <t>ปริมาณการใช้</t>
    </r>
    <r>
      <rPr>
        <sz val="11"/>
        <rFont val="Calibri"/>
        <family val="2"/>
      </rPr>
      <t xml:space="preserve"> l/ha</t>
    </r>
  </si>
  <si>
    <r>
      <rPr>
        <sz val="11"/>
        <color indexed="8"/>
        <rFont val="Microsoft Sans Serif"/>
        <family val="2"/>
      </rPr>
      <t>ปริมาณการใช้</t>
    </r>
    <r>
      <rPr>
        <sz val="11"/>
        <color theme="1"/>
        <rFont val="Calibri"/>
        <family val="2"/>
        <scheme val="minor"/>
      </rPr>
      <t xml:space="preserve"> l/</t>
    </r>
    <r>
      <rPr>
        <sz val="11"/>
        <color indexed="8"/>
        <rFont val="Microsoft Sans Serif"/>
        <family val="2"/>
      </rPr>
      <t>ปี</t>
    </r>
  </si>
  <si>
    <r>
      <rPr>
        <sz val="11"/>
        <color indexed="8"/>
        <rFont val="Microsoft Sans Serif"/>
        <family val="2"/>
      </rPr>
      <t>รวม</t>
    </r>
    <r>
      <rPr>
        <sz val="11"/>
        <color theme="1"/>
        <rFont val="Calibri"/>
        <family val="2"/>
        <scheme val="minor"/>
      </rPr>
      <t xml:space="preserve"> tCO</t>
    </r>
    <r>
      <rPr>
        <vertAlign val="subscript"/>
        <sz val="11"/>
        <color indexed="8"/>
        <rFont val="Calibri"/>
        <family val="2"/>
      </rPr>
      <t>2</t>
    </r>
    <r>
      <rPr>
        <sz val="11"/>
        <color indexed="8"/>
        <rFont val="Calibri"/>
        <family val="2"/>
      </rPr>
      <t>e/</t>
    </r>
    <r>
      <rPr>
        <sz val="11"/>
        <color indexed="8"/>
        <rFont val="Microsoft Sans Serif"/>
        <family val="2"/>
      </rPr>
      <t>ปี</t>
    </r>
  </si>
  <si>
    <r>
      <t xml:space="preserve">4. </t>
    </r>
    <r>
      <rPr>
        <b/>
        <u/>
        <sz val="26"/>
        <color indexed="62"/>
        <rFont val="Microsoft Sans Serif"/>
        <family val="2"/>
      </rPr>
      <t xml:space="preserve">การปล่อยคาร์บอนไดออกไซด์จากดิน (ดินพรุ) </t>
    </r>
    <r>
      <rPr>
        <b/>
        <u/>
        <sz val="26"/>
        <color indexed="62"/>
        <rFont val="Calibri"/>
        <family val="2"/>
      </rPr>
      <t/>
    </r>
  </si>
  <si>
    <r>
      <rPr>
        <b/>
        <sz val="11"/>
        <color indexed="8"/>
        <rFont val="Microsoft Sans Serif"/>
        <family val="2"/>
      </rPr>
      <t>รวมปริมาณการปล่อยคาร์บอนจากดินพรุทั้งสิ้น</t>
    </r>
    <r>
      <rPr>
        <b/>
        <sz val="11"/>
        <color indexed="8"/>
        <rFont val="Calibri"/>
        <family val="2"/>
      </rPr>
      <t xml:space="preserve"> tCO</t>
    </r>
    <r>
      <rPr>
        <b/>
        <vertAlign val="subscript"/>
        <sz val="11"/>
        <color indexed="8"/>
        <rFont val="Calibri"/>
        <family val="2"/>
      </rPr>
      <t>2</t>
    </r>
    <r>
      <rPr>
        <b/>
        <sz val="11"/>
        <color indexed="8"/>
        <rFont val="Calibri"/>
        <family val="2"/>
      </rPr>
      <t>/</t>
    </r>
    <r>
      <rPr>
        <b/>
        <sz val="11"/>
        <color indexed="8"/>
        <rFont val="Microsoft Sans Serif"/>
        <family val="2"/>
      </rPr>
      <t>ปี</t>
    </r>
  </si>
  <si>
    <r>
      <rPr>
        <sz val="11"/>
        <rFont val="Microsoft Sans Serif"/>
        <family val="2"/>
      </rPr>
      <t xml:space="preserve">หากน้ำใต้ดินได้รับการจัดการบางส่วน ปริมาณการปล่อยคาร์บอนจากดินพรุ tCO2/ha.ปี </t>
    </r>
    <r>
      <rPr>
        <sz val="11"/>
        <rFont val="Calibri"/>
        <family val="2"/>
      </rPr>
      <t/>
    </r>
  </si>
  <si>
    <r>
      <rPr>
        <i/>
        <sz val="11"/>
        <color indexed="8"/>
        <rFont val="Microsoft Sans Serif"/>
        <family val="2"/>
      </rPr>
      <t>วิธีการใช้</t>
    </r>
    <r>
      <rPr>
        <i/>
        <sz val="11"/>
        <color indexed="8"/>
        <rFont val="Calibri"/>
        <family val="2"/>
      </rPr>
      <t xml:space="preserve">: </t>
    </r>
    <r>
      <rPr>
        <i/>
        <sz val="11"/>
        <color indexed="8"/>
        <rFont val="Microsoft Sans Serif"/>
        <family val="2"/>
      </rPr>
      <t>ลงข้อมูลองค์ประกอบของปุ๋ยผสม ตัวอย่างจะแสดงการใช้สูตรปุ๋ยตัวอย่างไว้ เช่น</t>
    </r>
    <r>
      <rPr>
        <i/>
        <sz val="11"/>
        <color indexed="8"/>
        <rFont val="Calibri"/>
        <family val="2"/>
      </rPr>
      <t xml:space="preserve">  NPK 12.6.7. </t>
    </r>
    <r>
      <rPr>
        <i/>
        <sz val="11"/>
        <color indexed="8"/>
        <rFont val="Microsoft Sans Serif"/>
        <family val="2"/>
      </rPr>
      <t>ใบงานนี้ประมาณการปล่อยก๊าซเรือนกระจกที่เกี่ยวข้องกับการผลิตปุ๋ย ผู้ใช้สามารถป้อนข้อมูลปุ๋ยผสมได้ถึง 10 ชนิด   ข้ามใบงานนี้ไปหากปุ๋ยของคุณมีสูตรตามใบงาน</t>
    </r>
    <r>
      <rPr>
        <i/>
        <sz val="11"/>
        <color indexed="8"/>
        <rFont val="Calibri"/>
        <family val="2"/>
      </rPr>
      <t xml:space="preserve"> ‘</t>
    </r>
    <r>
      <rPr>
        <i/>
        <sz val="11"/>
        <color indexed="8"/>
        <rFont val="Microsoft Sans Serif"/>
        <family val="2"/>
      </rPr>
      <t>ปุ๋ย</t>
    </r>
    <r>
      <rPr>
        <i/>
        <sz val="11"/>
        <color indexed="8"/>
        <rFont val="Calibri"/>
        <family val="2"/>
      </rPr>
      <t xml:space="preserve"> </t>
    </r>
    <r>
      <rPr>
        <i/>
        <sz val="11"/>
        <color indexed="8"/>
        <rFont val="Microsoft Sans Serif"/>
        <family val="2"/>
      </rPr>
      <t>และ</t>
    </r>
    <r>
      <rPr>
        <i/>
        <sz val="11"/>
        <color indexed="8"/>
        <rFont val="Calibri"/>
        <family val="2"/>
      </rPr>
      <t xml:space="preserve"> </t>
    </r>
    <r>
      <rPr>
        <i/>
        <sz val="11"/>
        <color indexed="8"/>
        <rFont val="Microsoft Sans Serif"/>
        <family val="2"/>
      </rPr>
      <t>ไนโตรเจนไดออกไซด์</t>
    </r>
    <r>
      <rPr>
        <i/>
        <sz val="11"/>
        <color indexed="8"/>
        <rFont val="Calibri"/>
        <family val="2"/>
      </rPr>
      <t xml:space="preserve"> (N2O)‘ </t>
    </r>
  </si>
  <si>
    <t xml:space="preserve">ลงข้อมูลรายละเอียดองค์ประกอบของปุ๋ยผสมพิเศษ </t>
  </si>
  <si>
    <r>
      <rPr>
        <sz val="11"/>
        <color indexed="8"/>
        <rFont val="Microsoft Sans Serif"/>
        <family val="2"/>
      </rPr>
      <t xml:space="preserve">สูตรของปุ๋ยผสมพิเศษ </t>
    </r>
  </si>
  <si>
    <r>
      <rPr>
        <sz val="11"/>
        <color indexed="8"/>
        <rFont val="Microsoft Sans Serif"/>
        <family val="2"/>
      </rPr>
      <t>ส่วนประกอบของ</t>
    </r>
    <r>
      <rPr>
        <sz val="11"/>
        <color theme="1"/>
        <rFont val="Calibri"/>
        <family val="2"/>
        <scheme val="minor"/>
      </rPr>
      <t xml:space="preserve"> N</t>
    </r>
  </si>
  <si>
    <r>
      <rPr>
        <sz val="11"/>
        <color indexed="8"/>
        <rFont val="Microsoft Sans Serif"/>
        <family val="2"/>
      </rPr>
      <t>ส่วนประกอบของ</t>
    </r>
    <r>
      <rPr>
        <sz val="11"/>
        <color theme="1"/>
        <rFont val="Calibri"/>
        <family val="2"/>
        <scheme val="minor"/>
      </rPr>
      <t xml:space="preserve"> P2O5</t>
    </r>
  </si>
  <si>
    <r>
      <rPr>
        <sz val="11"/>
        <color indexed="8"/>
        <rFont val="Microsoft Sans Serif"/>
        <family val="2"/>
      </rPr>
      <t xml:space="preserve">ส่วนประกอบของ </t>
    </r>
    <r>
      <rPr>
        <sz val="11"/>
        <color theme="1"/>
        <rFont val="Calibri"/>
        <family val="2"/>
        <scheme val="minor"/>
      </rPr>
      <t>K2O</t>
    </r>
  </si>
  <si>
    <r>
      <rPr>
        <sz val="11"/>
        <color indexed="8"/>
        <rFont val="Microsoft Sans Serif"/>
        <family val="2"/>
      </rPr>
      <t>ส่วนประกอบของ</t>
    </r>
    <r>
      <rPr>
        <sz val="11"/>
        <color theme="1"/>
        <rFont val="Calibri"/>
        <family val="2"/>
        <scheme val="minor"/>
      </rPr>
      <t xml:space="preserve"> Ca</t>
    </r>
  </si>
  <si>
    <r>
      <rPr>
        <sz val="11"/>
        <color indexed="8"/>
        <rFont val="Microsoft Sans Serif"/>
        <family val="2"/>
      </rPr>
      <t>ส่วนประกอบของ</t>
    </r>
    <r>
      <rPr>
        <sz val="11"/>
        <color theme="1"/>
        <rFont val="Calibri"/>
        <family val="2"/>
        <scheme val="minor"/>
      </rPr>
      <t xml:space="preserve"> MgO</t>
    </r>
  </si>
  <si>
    <r>
      <rPr>
        <sz val="11"/>
        <color indexed="8"/>
        <rFont val="Microsoft Sans Serif"/>
        <family val="2"/>
      </rPr>
      <t>ส่วนประกอบของ</t>
    </r>
    <r>
      <rPr>
        <sz val="11"/>
        <color theme="1"/>
        <rFont val="Calibri"/>
        <family val="2"/>
        <scheme val="minor"/>
      </rPr>
      <t xml:space="preserve"> S</t>
    </r>
  </si>
  <si>
    <t>ส่วนประกอบในธาตุอาหารหลัก</t>
  </si>
  <si>
    <t>ส่วนประกอบในธาตุอาหารหลักอันดับรอง</t>
  </si>
  <si>
    <r>
      <rPr>
        <b/>
        <sz val="11"/>
        <color indexed="8"/>
        <rFont val="Microsoft Sans Serif"/>
        <family val="2"/>
      </rPr>
      <t>ส่วนประกอบในธาตุอาหารเสริม</t>
    </r>
    <r>
      <rPr>
        <b/>
        <sz val="11"/>
        <color indexed="8"/>
        <rFont val="Calibri"/>
        <family val="2"/>
      </rPr>
      <t xml:space="preserve"> </t>
    </r>
  </si>
  <si>
    <r>
      <rPr>
        <sz val="11"/>
        <color indexed="8"/>
        <rFont val="Microsoft Sans Serif"/>
        <family val="2"/>
      </rPr>
      <t>ส่วนประกอบใน</t>
    </r>
    <r>
      <rPr>
        <sz val="11"/>
        <color theme="1"/>
        <rFont val="Calibri"/>
        <family val="2"/>
        <scheme val="minor"/>
      </rPr>
      <t xml:space="preserve"> Cu</t>
    </r>
  </si>
  <si>
    <r>
      <rPr>
        <sz val="11"/>
        <color indexed="8"/>
        <rFont val="Microsoft Sans Serif"/>
        <family val="2"/>
      </rPr>
      <t>ส่วนประกอบใน</t>
    </r>
    <r>
      <rPr>
        <sz val="11"/>
        <color theme="1"/>
        <rFont val="Calibri"/>
        <family val="2"/>
        <scheme val="minor"/>
      </rPr>
      <t xml:space="preserve"> Fe</t>
    </r>
  </si>
  <si>
    <r>
      <rPr>
        <sz val="11"/>
        <color indexed="8"/>
        <rFont val="Microsoft Sans Serif"/>
        <family val="2"/>
      </rPr>
      <t>ส่วนประกอบใน</t>
    </r>
    <r>
      <rPr>
        <sz val="11"/>
        <color theme="1"/>
        <rFont val="Calibri"/>
        <family val="2"/>
        <scheme val="minor"/>
      </rPr>
      <t xml:space="preserve"> B</t>
    </r>
  </si>
  <si>
    <r>
      <rPr>
        <sz val="11"/>
        <color indexed="8"/>
        <rFont val="Microsoft Sans Serif"/>
        <family val="2"/>
      </rPr>
      <t>ส่วนประกอบใน</t>
    </r>
    <r>
      <rPr>
        <sz val="11"/>
        <color theme="1"/>
        <rFont val="Calibri"/>
        <family val="2"/>
        <scheme val="minor"/>
      </rPr>
      <t xml:space="preserve"> Zn</t>
    </r>
  </si>
  <si>
    <r>
      <t xml:space="preserve">% </t>
    </r>
    <r>
      <rPr>
        <sz val="11"/>
        <color indexed="8"/>
        <rFont val="Microsoft Sans Serif"/>
        <family val="2"/>
      </rPr>
      <t>ของ</t>
    </r>
    <r>
      <rPr>
        <sz val="11"/>
        <color theme="1"/>
        <rFont val="Calibri"/>
        <family val="2"/>
        <scheme val="minor"/>
      </rPr>
      <t xml:space="preserve"> N</t>
    </r>
  </si>
  <si>
    <r>
      <t xml:space="preserve">% </t>
    </r>
    <r>
      <rPr>
        <sz val="11"/>
        <color indexed="8"/>
        <rFont val="Microsoft Sans Serif"/>
        <family val="2"/>
      </rPr>
      <t>ของ</t>
    </r>
    <r>
      <rPr>
        <sz val="11"/>
        <color theme="1"/>
        <rFont val="Calibri"/>
        <family val="2"/>
        <scheme val="minor"/>
      </rPr>
      <t xml:space="preserve"> P2O5</t>
    </r>
  </si>
  <si>
    <r>
      <t xml:space="preserve">% </t>
    </r>
    <r>
      <rPr>
        <sz val="11"/>
        <color indexed="8"/>
        <rFont val="Microsoft Sans Serif"/>
        <family val="2"/>
      </rPr>
      <t>ของ</t>
    </r>
    <r>
      <rPr>
        <sz val="11"/>
        <color theme="1"/>
        <rFont val="Calibri"/>
        <family val="2"/>
        <scheme val="minor"/>
      </rPr>
      <t xml:space="preserve"> K2O</t>
    </r>
  </si>
  <si>
    <r>
      <t xml:space="preserve">% </t>
    </r>
    <r>
      <rPr>
        <sz val="11"/>
        <color indexed="8"/>
        <rFont val="Microsoft Sans Serif"/>
        <family val="2"/>
      </rPr>
      <t xml:space="preserve">ของ </t>
    </r>
    <r>
      <rPr>
        <sz val="11"/>
        <color theme="1"/>
        <rFont val="Calibri"/>
        <family val="2"/>
        <scheme val="minor"/>
      </rPr>
      <t>CaCl2</t>
    </r>
  </si>
  <si>
    <r>
      <t xml:space="preserve">% </t>
    </r>
    <r>
      <rPr>
        <sz val="11"/>
        <color indexed="8"/>
        <rFont val="Microsoft Sans Serif"/>
        <family val="2"/>
      </rPr>
      <t>ของ</t>
    </r>
    <r>
      <rPr>
        <sz val="11"/>
        <color theme="1"/>
        <rFont val="Calibri"/>
        <family val="2"/>
        <scheme val="minor"/>
      </rPr>
      <t xml:space="preserve"> MgO</t>
    </r>
  </si>
  <si>
    <r>
      <t xml:space="preserve">% </t>
    </r>
    <r>
      <rPr>
        <sz val="11"/>
        <color indexed="8"/>
        <rFont val="Microsoft Sans Serif"/>
        <family val="2"/>
      </rPr>
      <t>ของ</t>
    </r>
    <r>
      <rPr>
        <sz val="11"/>
        <color theme="1"/>
        <rFont val="Calibri"/>
        <family val="2"/>
        <scheme val="minor"/>
      </rPr>
      <t xml:space="preserve"> CuO</t>
    </r>
  </si>
  <si>
    <r>
      <t xml:space="preserve">% </t>
    </r>
    <r>
      <rPr>
        <sz val="11"/>
        <color indexed="8"/>
        <rFont val="Microsoft Sans Serif"/>
        <family val="2"/>
      </rPr>
      <t>ของ</t>
    </r>
    <r>
      <rPr>
        <sz val="11"/>
        <color theme="1"/>
        <rFont val="Calibri"/>
        <family val="2"/>
        <scheme val="minor"/>
      </rPr>
      <t xml:space="preserve"> FeSO4</t>
    </r>
  </si>
  <si>
    <r>
      <t xml:space="preserve">% </t>
    </r>
    <r>
      <rPr>
        <sz val="11"/>
        <color indexed="8"/>
        <rFont val="Microsoft Sans Serif"/>
        <family val="2"/>
      </rPr>
      <t>ของ</t>
    </r>
    <r>
      <rPr>
        <sz val="11"/>
        <color theme="1"/>
        <rFont val="Calibri"/>
        <family val="2"/>
        <scheme val="minor"/>
      </rPr>
      <t xml:space="preserve"> B2O3</t>
    </r>
  </si>
  <si>
    <r>
      <t xml:space="preserve">% </t>
    </r>
    <r>
      <rPr>
        <sz val="11"/>
        <color indexed="8"/>
        <rFont val="Microsoft Sans Serif"/>
        <family val="2"/>
      </rPr>
      <t>ของ</t>
    </r>
    <r>
      <rPr>
        <sz val="11"/>
        <color theme="1"/>
        <rFont val="Calibri"/>
        <family val="2"/>
        <scheme val="minor"/>
      </rPr>
      <t xml:space="preserve"> ZnO</t>
    </r>
  </si>
  <si>
    <r>
      <rPr>
        <b/>
        <sz val="11"/>
        <color indexed="56"/>
        <rFont val="Microsoft Sans Serif"/>
        <family val="2"/>
      </rPr>
      <t>รวม</t>
    </r>
    <r>
      <rPr>
        <b/>
        <sz val="11"/>
        <color indexed="56"/>
        <rFont val="Calibri"/>
        <family val="2"/>
      </rPr>
      <t xml:space="preserve"> CO2eq/ton </t>
    </r>
    <r>
      <rPr>
        <b/>
        <sz val="11"/>
        <color indexed="56"/>
        <rFont val="Microsoft Sans Serif"/>
        <family val="2"/>
      </rPr>
      <t>ของปุ๋ยผสมพิเศษ</t>
    </r>
  </si>
  <si>
    <r>
      <t xml:space="preserve">N </t>
    </r>
    <r>
      <rPr>
        <sz val="11"/>
        <color indexed="8"/>
        <rFont val="Microsoft Sans Serif"/>
        <family val="2"/>
      </rPr>
      <t>จากยูเรีย</t>
    </r>
  </si>
  <si>
    <r>
      <t xml:space="preserve">N </t>
    </r>
    <r>
      <rPr>
        <sz val="11"/>
        <color indexed="8"/>
        <rFont val="Microsoft Sans Serif"/>
        <family val="2"/>
      </rPr>
      <t>จากแอมโมเนียมไนเตรต</t>
    </r>
  </si>
  <si>
    <r>
      <t xml:space="preserve">N </t>
    </r>
    <r>
      <rPr>
        <sz val="11"/>
        <color indexed="8"/>
        <rFont val="Microsoft Sans Serif"/>
        <family val="2"/>
      </rPr>
      <t>จากซัลเฟตของแอมโมเนีย</t>
    </r>
  </si>
  <si>
    <r>
      <t xml:space="preserve">N </t>
    </r>
    <r>
      <rPr>
        <sz val="11"/>
        <color indexed="8"/>
        <rFont val="Microsoft Sans Serif"/>
        <family val="2"/>
      </rPr>
      <t>จากไดแอมโมเนียฟอสเฟต</t>
    </r>
  </si>
  <si>
    <r>
      <t xml:space="preserve">P2O5 </t>
    </r>
    <r>
      <rPr>
        <sz val="11"/>
        <color indexed="8"/>
        <rFont val="Microsoft Sans Serif"/>
        <family val="2"/>
      </rPr>
      <t>จากไดแอมโฒเนียฟอสเฟต</t>
    </r>
    <r>
      <rPr>
        <sz val="11"/>
        <color theme="1"/>
        <rFont val="Calibri"/>
        <family val="2"/>
        <scheme val="minor"/>
      </rPr>
      <t xml:space="preserve"> </t>
    </r>
  </si>
  <si>
    <r>
      <t xml:space="preserve">P2O5 </t>
    </r>
    <r>
      <rPr>
        <sz val="11"/>
        <color indexed="8"/>
        <rFont val="Microsoft Sans Serif"/>
        <family val="2"/>
      </rPr>
      <t>จาก</t>
    </r>
    <r>
      <rPr>
        <sz val="11"/>
        <color theme="1"/>
        <rFont val="Calibri"/>
        <family val="2"/>
        <scheme val="minor"/>
      </rPr>
      <t xml:space="preserve"> </t>
    </r>
    <r>
      <rPr>
        <sz val="11"/>
        <color indexed="8"/>
        <rFont val="Microsoft Sans Serif"/>
        <family val="2"/>
      </rPr>
      <t>ทริเปิ้ล</t>
    </r>
    <r>
      <rPr>
        <sz val="11"/>
        <color theme="1"/>
        <rFont val="Calibri"/>
        <family val="2"/>
        <scheme val="minor"/>
      </rPr>
      <t xml:space="preserve"> </t>
    </r>
    <r>
      <rPr>
        <sz val="11"/>
        <color indexed="8"/>
        <rFont val="Microsoft Sans Serif"/>
        <family val="2"/>
      </rPr>
      <t>ซุปเปอร์ฟอสเฟต</t>
    </r>
  </si>
  <si>
    <r>
      <t xml:space="preserve">P2O5 </t>
    </r>
    <r>
      <rPr>
        <sz val="11"/>
        <color indexed="8"/>
        <rFont val="Microsoft Sans Serif"/>
        <family val="2"/>
      </rPr>
      <t>จากหินฟอสเฟต</t>
    </r>
  </si>
  <si>
    <t xml:space="preserve">สูตรของปุ๋ยผสมพิเศษ </t>
  </si>
  <si>
    <r>
      <rPr>
        <sz val="11"/>
        <color indexed="10"/>
        <rFont val="Microsoft Sans Serif"/>
        <family val="2"/>
      </rPr>
      <t>หากคุณรู้ว่าแหล่งปุ๋ยสำหรับแต่ละธาตุอาหารโปรดเขียนลง</t>
    </r>
    <r>
      <rPr>
        <sz val="11"/>
        <color indexed="10"/>
        <rFont val="Calibri"/>
        <family val="2"/>
      </rPr>
      <t xml:space="preserve"> "Y" </t>
    </r>
    <r>
      <rPr>
        <sz val="11"/>
        <color indexed="10"/>
        <rFont val="Microsoft Sans Serif"/>
        <family val="2"/>
      </rPr>
      <t>ในช่องด้านล่างปุ๋ยที่เลือก</t>
    </r>
    <r>
      <rPr>
        <sz val="11"/>
        <color indexed="10"/>
        <rFont val="Calibri"/>
        <family val="2"/>
      </rPr>
      <t xml:space="preserve"> </t>
    </r>
    <r>
      <rPr>
        <sz val="11"/>
        <color indexed="10"/>
        <rFont val="Microsoft Sans Serif"/>
        <family val="2"/>
      </rPr>
      <t>หากแหล่งที่มาไม่เป็นที่รู้จักคุณอาจปล่อยให้เซลล์ว่างเปล่า หากไม่ทราบแหล่งที่มา อาจเว้นช่องว่างไว้ ระวังเลือกชนิดแหล่งที่มาแหล่งเดียวต่อธาตุอาหาร</t>
    </r>
    <r>
      <rPr>
        <sz val="11"/>
        <color indexed="10"/>
        <rFont val="Calibri"/>
        <family val="2"/>
      </rPr>
      <t>!</t>
    </r>
  </si>
  <si>
    <r>
      <rPr>
        <sz val="11"/>
        <color indexed="10"/>
        <rFont val="Microsoft Sans Serif"/>
        <family val="2"/>
      </rPr>
      <t>หากคุณรู้ว่าแหล่งปุ๋ยสำหรับแต่ละธาตุอาหารโปรดเขียนลง</t>
    </r>
    <r>
      <rPr>
        <sz val="11"/>
        <color indexed="10"/>
        <rFont val="Calibri"/>
        <family val="2"/>
      </rPr>
      <t xml:space="preserve"> "Y" </t>
    </r>
    <r>
      <rPr>
        <sz val="11"/>
        <color indexed="10"/>
        <rFont val="Microsoft Sans Serif"/>
        <family val="2"/>
      </rPr>
      <t>ในช่องด้านล่างปุ๋ยที่เลือก</t>
    </r>
    <r>
      <rPr>
        <sz val="11"/>
        <color indexed="10"/>
        <rFont val="Calibri"/>
        <family val="2"/>
      </rPr>
      <t xml:space="preserve"> </t>
    </r>
    <r>
      <rPr>
        <sz val="11"/>
        <color indexed="10"/>
        <rFont val="Microsoft Sans Serif"/>
        <family val="2"/>
      </rPr>
      <t>หากแหล่งที่มาไม่เป็นที่รู้จักคุณอาจปล่อยให้เซลล์ว่างเปล่า</t>
    </r>
    <r>
      <rPr>
        <sz val="11"/>
        <color indexed="10"/>
        <rFont val="Calibri"/>
        <family val="2"/>
      </rPr>
      <t xml:space="preserve"> </t>
    </r>
    <r>
      <rPr>
        <sz val="11"/>
        <color indexed="10"/>
        <rFont val="Microsoft Sans Serif"/>
        <family val="2"/>
      </rPr>
      <t>หากไม่ทราบแหล่งที่มา</t>
    </r>
    <r>
      <rPr>
        <sz val="11"/>
        <color indexed="10"/>
        <rFont val="Calibri"/>
        <family val="2"/>
      </rPr>
      <t xml:space="preserve"> </t>
    </r>
    <r>
      <rPr>
        <sz val="11"/>
        <color indexed="10"/>
        <rFont val="Microsoft Sans Serif"/>
        <family val="2"/>
      </rPr>
      <t>อาจเว้นช่องว่างไว้</t>
    </r>
    <r>
      <rPr>
        <sz val="11"/>
        <color indexed="10"/>
        <rFont val="Calibri"/>
        <family val="2"/>
      </rPr>
      <t xml:space="preserve"> </t>
    </r>
    <r>
      <rPr>
        <sz val="11"/>
        <color indexed="10"/>
        <rFont val="Microsoft Sans Serif"/>
        <family val="2"/>
      </rPr>
      <t>ระวังเลือกชนิดแหล่งที่มาแหล่งเดียวต่อธาตุอาหาร</t>
    </r>
    <r>
      <rPr>
        <sz val="11"/>
        <color indexed="10"/>
        <rFont val="Calibri"/>
        <family val="2"/>
      </rPr>
      <t>!</t>
    </r>
  </si>
  <si>
    <r>
      <t xml:space="preserve">K2O </t>
    </r>
    <r>
      <rPr>
        <sz val="11"/>
        <color indexed="8"/>
        <rFont val="Microsoft Sans Serif"/>
        <family val="2"/>
      </rPr>
      <t>จาก</t>
    </r>
    <r>
      <rPr>
        <sz val="11"/>
        <color theme="1"/>
        <rFont val="Calibri"/>
        <family val="2"/>
        <scheme val="minor"/>
      </rPr>
      <t xml:space="preserve"> </t>
    </r>
    <r>
      <rPr>
        <sz val="11"/>
        <color indexed="8"/>
        <rFont val="Microsoft Sans Serif"/>
        <family val="2"/>
      </rPr>
      <t>มิวริเอต</t>
    </r>
    <r>
      <rPr>
        <sz val="11"/>
        <color theme="1"/>
        <rFont val="Calibri"/>
        <family val="2"/>
        <scheme val="minor"/>
      </rPr>
      <t xml:space="preserve"> </t>
    </r>
    <r>
      <rPr>
        <sz val="11"/>
        <color indexed="8"/>
        <rFont val="Microsoft Sans Serif"/>
        <family val="2"/>
      </rPr>
      <t>ออฟ</t>
    </r>
    <r>
      <rPr>
        <sz val="11"/>
        <color theme="1"/>
        <rFont val="Calibri"/>
        <family val="2"/>
        <scheme val="minor"/>
      </rPr>
      <t xml:space="preserve"> </t>
    </r>
    <r>
      <rPr>
        <sz val="11"/>
        <color indexed="8"/>
        <rFont val="Microsoft Sans Serif"/>
        <family val="2"/>
      </rPr>
      <t xml:space="preserve">โปแตส์หรือโพแทสเซียมคลอไรด์ </t>
    </r>
  </si>
  <si>
    <r>
      <t xml:space="preserve">K2O </t>
    </r>
    <r>
      <rPr>
        <sz val="11"/>
        <color indexed="8"/>
        <rFont val="Microsoft Sans Serif"/>
        <family val="2"/>
      </rPr>
      <t>จากโพแทสเซียมซัลเฟต</t>
    </r>
  </si>
  <si>
    <r>
      <rPr>
        <b/>
        <sz val="11"/>
        <color indexed="10"/>
        <rFont val="Microsoft Sans Serif"/>
        <family val="2"/>
      </rPr>
      <t>ผู้ใช้กำหนด</t>
    </r>
    <r>
      <rPr>
        <b/>
        <sz val="11"/>
        <color indexed="10"/>
        <rFont val="Calibri"/>
        <family val="2"/>
      </rPr>
      <t xml:space="preserve"> 10</t>
    </r>
  </si>
  <si>
    <r>
      <rPr>
        <b/>
        <sz val="11"/>
        <color indexed="10"/>
        <rFont val="Microsoft Sans Serif"/>
        <family val="2"/>
      </rPr>
      <t>ผู้ใช้กำหนด</t>
    </r>
    <r>
      <rPr>
        <b/>
        <sz val="11"/>
        <color indexed="10"/>
        <rFont val="Calibri"/>
        <family val="2"/>
      </rPr>
      <t xml:space="preserve"> 9</t>
    </r>
  </si>
  <si>
    <r>
      <rPr>
        <b/>
        <sz val="11"/>
        <color indexed="10"/>
        <rFont val="Microsoft Sans Serif"/>
        <family val="2"/>
      </rPr>
      <t>ผู้ใช้กำหนด</t>
    </r>
    <r>
      <rPr>
        <b/>
        <sz val="11"/>
        <color indexed="10"/>
        <rFont val="Calibri"/>
        <family val="2"/>
      </rPr>
      <t xml:space="preserve"> 8</t>
    </r>
  </si>
  <si>
    <r>
      <rPr>
        <b/>
        <sz val="11"/>
        <color indexed="10"/>
        <rFont val="Microsoft Sans Serif"/>
        <family val="2"/>
      </rPr>
      <t>ผู้ใช้กำหนด</t>
    </r>
    <r>
      <rPr>
        <b/>
        <sz val="11"/>
        <color indexed="10"/>
        <rFont val="Calibri"/>
        <family val="2"/>
      </rPr>
      <t xml:space="preserve"> 7</t>
    </r>
  </si>
  <si>
    <r>
      <rPr>
        <b/>
        <sz val="11"/>
        <color indexed="10"/>
        <rFont val="Microsoft Sans Serif"/>
        <family val="2"/>
      </rPr>
      <t>ผู้ใช้กำหนด</t>
    </r>
    <r>
      <rPr>
        <b/>
        <sz val="11"/>
        <color indexed="10"/>
        <rFont val="Calibri"/>
        <family val="2"/>
      </rPr>
      <t xml:space="preserve"> 6</t>
    </r>
  </si>
  <si>
    <r>
      <rPr>
        <b/>
        <sz val="11"/>
        <rFont val="Microsoft Sans Serif"/>
        <family val="2"/>
      </rPr>
      <t>ปุ๋ย</t>
    </r>
    <r>
      <rPr>
        <b/>
        <sz val="11"/>
        <rFont val="Calibri"/>
        <family val="2"/>
      </rPr>
      <t xml:space="preserve"> and N</t>
    </r>
    <r>
      <rPr>
        <b/>
        <vertAlign val="subscript"/>
        <sz val="11"/>
        <rFont val="Calibri"/>
        <family val="2"/>
      </rPr>
      <t>2</t>
    </r>
    <r>
      <rPr>
        <b/>
        <sz val="11"/>
        <rFont val="Calibri"/>
        <family val="2"/>
      </rPr>
      <t>O</t>
    </r>
  </si>
  <si>
    <t>ระยะทางขนส่งทางถนนจากพื้นที่สวน หรือผู้จัดจำหน่ายท้องถิ่น/ลานเท ไปยังโรงงานสกัดปาล์มน้ำมัน กม.</t>
  </si>
  <si>
    <t>ปุ๋ย</t>
  </si>
  <si>
    <t>การขนส่งทางถนน</t>
  </si>
  <si>
    <t>ส่วนประกอบ</t>
  </si>
  <si>
    <t>แหล่งที่มาไปยังพื้นที่สวน กม.</t>
  </si>
  <si>
    <t>ยูเรีย</t>
  </si>
  <si>
    <r>
      <rPr>
        <sz val="11"/>
        <color indexed="8"/>
        <rFont val="Microsoft Sans Serif"/>
        <family val="2"/>
      </rPr>
      <t>ไคเซอร์ไรด์ (</t>
    </r>
    <r>
      <rPr>
        <sz val="11"/>
        <color theme="1"/>
        <rFont val="Calibri"/>
        <family val="2"/>
        <scheme val="minor"/>
      </rPr>
      <t>Kieserite)</t>
    </r>
  </si>
  <si>
    <r>
      <rPr>
        <b/>
        <sz val="11"/>
        <color indexed="8"/>
        <rFont val="Microsoft Sans Serif"/>
        <family val="2"/>
      </rPr>
      <t>การใช้ปุ๋ยโดยประมาณ</t>
    </r>
  </si>
  <si>
    <t>ประเภทปุ๋ย</t>
  </si>
  <si>
    <r>
      <t>t/</t>
    </r>
    <r>
      <rPr>
        <sz val="11"/>
        <color indexed="8"/>
        <rFont val="Microsoft Sans Serif"/>
        <family val="2"/>
      </rPr>
      <t>ปี</t>
    </r>
  </si>
  <si>
    <r>
      <rPr>
        <i/>
        <sz val="11"/>
        <color indexed="8"/>
        <rFont val="Microsoft Sans Serif"/>
        <family val="2"/>
      </rPr>
      <t>วิธีการใช้</t>
    </r>
    <r>
      <rPr>
        <i/>
        <sz val="11"/>
        <color indexed="8"/>
        <rFont val="Calibri"/>
        <family val="2"/>
      </rPr>
      <t xml:space="preserve">: </t>
    </r>
    <r>
      <rPr>
        <i/>
        <sz val="11"/>
        <color indexed="8"/>
        <rFont val="Microsoft Sans Serif"/>
        <family val="2"/>
      </rPr>
      <t xml:space="preserve">ลงข้อมูลในช่องการใช้ปุ๋ยโดยประมาณต่อปี ใบงานนี้ประเมินการผลิตก๊าซ </t>
    </r>
    <r>
      <rPr>
        <i/>
        <sz val="11"/>
        <color indexed="8"/>
        <rFont val="Calibri"/>
        <family val="2"/>
      </rPr>
      <t>CO</t>
    </r>
    <r>
      <rPr>
        <i/>
        <vertAlign val="subscript"/>
        <sz val="11"/>
        <color indexed="8"/>
        <rFont val="Calibri"/>
        <family val="2"/>
      </rPr>
      <t>2</t>
    </r>
    <r>
      <rPr>
        <i/>
        <sz val="11"/>
        <color indexed="8"/>
        <rFont val="Calibri"/>
        <family val="2"/>
      </rPr>
      <t xml:space="preserve">e </t>
    </r>
    <r>
      <rPr>
        <i/>
        <sz val="11"/>
        <color indexed="8"/>
        <rFont val="Microsoft Sans Serif"/>
        <family val="2"/>
      </rPr>
      <t xml:space="preserve">ทั้งหมดจากการผลิต การขนส่ง และการใช้ปุ๋ยที่อยู่ในประเภทนี้ </t>
    </r>
    <r>
      <rPr>
        <i/>
        <sz val="11"/>
        <color indexed="8"/>
        <rFont val="Calibri"/>
        <family val="2"/>
      </rPr>
      <t xml:space="preserve"> </t>
    </r>
    <r>
      <rPr>
        <i/>
        <sz val="11"/>
        <color indexed="8"/>
        <rFont val="Microsoft Sans Serif"/>
        <family val="2"/>
      </rPr>
      <t>นอกจากนี้ยังประมาณการผลิตก๊าซ</t>
    </r>
    <r>
      <rPr>
        <i/>
        <sz val="11"/>
        <color indexed="8"/>
        <rFont val="Calibri"/>
        <family val="2"/>
      </rPr>
      <t xml:space="preserve"> N2O </t>
    </r>
    <r>
      <rPr>
        <i/>
        <sz val="11"/>
        <color indexed="8"/>
        <rFont val="Microsoft Sans Serif"/>
        <family val="2"/>
      </rPr>
      <t xml:space="preserve">จากการใช้ปุ๋ยในพื้นที่สวน และการใช้ทะลายเาล์มเปล่าในพื้นที่สวน ปุ๋ยหมัก และ </t>
    </r>
    <r>
      <rPr>
        <i/>
        <sz val="11"/>
        <color indexed="8"/>
        <rFont val="Calibri"/>
        <family val="2"/>
      </rPr>
      <t xml:space="preserve"> </t>
    </r>
    <r>
      <rPr>
        <i/>
        <sz val="11"/>
        <color indexed="8"/>
        <rFont val="Microsoft Sans Serif"/>
        <family val="2"/>
      </rPr>
      <t>การบำบัดน้ำทิ้งจากการผลิตน้ำมันปาล์ม (</t>
    </r>
    <r>
      <rPr>
        <i/>
        <sz val="11"/>
        <color indexed="8"/>
        <rFont val="Calibri"/>
        <family val="2"/>
      </rPr>
      <t xml:space="preserve">POME) </t>
    </r>
    <r>
      <rPr>
        <i/>
        <sz val="11"/>
        <color indexed="8"/>
        <rFont val="Microsoft Sans Serif"/>
        <family val="2"/>
      </rPr>
      <t>รายการของปุ๋ยมาตรฐานได้มีให้อยู่แล้ว สำหรับปุ๋ยผสม ผู้ใช้ต้องใส่ข้อมูลเพิ่มในครั้งแรกในใบงาน</t>
    </r>
    <r>
      <rPr>
        <i/>
        <sz val="11"/>
        <color indexed="8"/>
        <rFont val="Calibri"/>
        <family val="2"/>
      </rPr>
      <t xml:space="preserve"> '</t>
    </r>
    <r>
      <rPr>
        <i/>
        <sz val="11"/>
        <color indexed="8"/>
        <rFont val="Microsoft Sans Serif"/>
        <family val="2"/>
      </rPr>
      <t>ปุ๋ยที่ผู้ใช้กำหนด</t>
    </r>
    <r>
      <rPr>
        <i/>
        <sz val="11"/>
        <color indexed="8"/>
        <rFont val="Calibri"/>
        <family val="2"/>
      </rPr>
      <t>'  (</t>
    </r>
    <r>
      <rPr>
        <i/>
        <sz val="11"/>
        <color indexed="8"/>
        <rFont val="Microsoft Sans Serif"/>
        <family val="2"/>
      </rPr>
      <t xml:space="preserve">ดูในช่องเซลล์สีเหลือง) การปล่อยก๊าซจากการผลิตของปุ๋ยผสมสามารถประมาณโดยใช้ใบงาน 'ปุ๋ยที่ผู้ใช้กำหนด' ตัวอย่างของวิธีการทำจะแสดงโดยใช้การใช้สูตรปุ๋ยตัวอย่าง -  NPK 12.6.7 </t>
    </r>
  </si>
  <si>
    <r>
      <rPr>
        <sz val="11"/>
        <color indexed="8"/>
        <rFont val="Microsoft Sans Serif"/>
        <family val="2"/>
      </rPr>
      <t>รวม</t>
    </r>
    <r>
      <rPr>
        <sz val="11"/>
        <color theme="1"/>
        <rFont val="Calibri"/>
        <family val="2"/>
        <scheme val="minor"/>
      </rPr>
      <t xml:space="preserve"> N</t>
    </r>
    <r>
      <rPr>
        <vertAlign val="subscript"/>
        <sz val="11"/>
        <color indexed="8"/>
        <rFont val="Calibri"/>
        <family val="2"/>
      </rPr>
      <t>2</t>
    </r>
    <r>
      <rPr>
        <sz val="11"/>
        <color theme="1"/>
        <rFont val="Calibri"/>
        <family val="2"/>
        <scheme val="minor"/>
      </rPr>
      <t xml:space="preserve">O kg/ha </t>
    </r>
    <r>
      <rPr>
        <sz val="11"/>
        <color indexed="8"/>
        <rFont val="Microsoft Sans Serif"/>
        <family val="2"/>
      </rPr>
      <t>จาก</t>
    </r>
    <r>
      <rPr>
        <sz val="11"/>
        <color theme="1"/>
        <rFont val="Calibri"/>
        <family val="2"/>
        <scheme val="minor"/>
      </rPr>
      <t xml:space="preserve"> POME</t>
    </r>
  </si>
  <si>
    <r>
      <rPr>
        <sz val="11"/>
        <color indexed="8"/>
        <rFont val="Microsoft Sans Serif"/>
        <family val="2"/>
      </rPr>
      <t>รวม</t>
    </r>
    <r>
      <rPr>
        <sz val="11"/>
        <color theme="1"/>
        <rFont val="Calibri"/>
        <family val="2"/>
        <scheme val="minor"/>
      </rPr>
      <t xml:space="preserve"> N</t>
    </r>
    <r>
      <rPr>
        <vertAlign val="subscript"/>
        <sz val="11"/>
        <color indexed="8"/>
        <rFont val="Calibri"/>
        <family val="2"/>
      </rPr>
      <t>2</t>
    </r>
    <r>
      <rPr>
        <sz val="11"/>
        <color theme="1"/>
        <rFont val="Calibri"/>
        <family val="2"/>
        <scheme val="minor"/>
      </rPr>
      <t xml:space="preserve">O tCO2e/ha </t>
    </r>
    <r>
      <rPr>
        <sz val="11"/>
        <color indexed="8"/>
        <rFont val="Microsoft Sans Serif"/>
        <family val="2"/>
      </rPr>
      <t>จาก</t>
    </r>
    <r>
      <rPr>
        <sz val="11"/>
        <color theme="1"/>
        <rFont val="Calibri"/>
        <family val="2"/>
        <scheme val="minor"/>
      </rPr>
      <t xml:space="preserve"> POME</t>
    </r>
  </si>
  <si>
    <r>
      <rPr>
        <b/>
        <sz val="11"/>
        <rFont val="Microsoft Sans Serif"/>
        <family val="2"/>
      </rPr>
      <t>ทะลายปาล์มเปล่า (</t>
    </r>
    <r>
      <rPr>
        <b/>
        <sz val="11"/>
        <rFont val="Calibri"/>
        <family val="2"/>
      </rPr>
      <t>EFB)</t>
    </r>
  </si>
  <si>
    <r>
      <rPr>
        <sz val="11"/>
        <rFont val="Microsoft Sans Serif"/>
        <family val="2"/>
      </rPr>
      <t>การผลิต</t>
    </r>
    <r>
      <rPr>
        <sz val="11"/>
        <rFont val="Calibri"/>
        <family val="2"/>
      </rPr>
      <t xml:space="preserve"> EFB </t>
    </r>
    <r>
      <rPr>
        <sz val="11"/>
        <rFont val="Microsoft Sans Serif"/>
        <family val="2"/>
      </rPr>
      <t>ต่อปี</t>
    </r>
    <r>
      <rPr>
        <sz val="11"/>
        <rFont val="Calibri"/>
        <family val="2"/>
      </rPr>
      <t>, t</t>
    </r>
  </si>
  <si>
    <r>
      <t xml:space="preserve">% </t>
    </r>
    <r>
      <rPr>
        <sz val="11"/>
        <rFont val="Microsoft Sans Serif"/>
        <family val="2"/>
      </rPr>
      <t xml:space="preserve">การใช้ </t>
    </r>
    <r>
      <rPr>
        <sz val="11"/>
        <rFont val="Calibri"/>
        <family val="2"/>
      </rPr>
      <t xml:space="preserve">EFB </t>
    </r>
    <r>
      <rPr>
        <sz val="11"/>
        <rFont val="Microsoft Sans Serif"/>
        <family val="2"/>
      </rPr>
      <t>โดยตรงในพื้นที่</t>
    </r>
  </si>
  <si>
    <r>
      <t xml:space="preserve">% </t>
    </r>
    <r>
      <rPr>
        <sz val="11"/>
        <rFont val="Microsoft Sans Serif"/>
        <family val="2"/>
      </rPr>
      <t xml:space="preserve">การใช้ </t>
    </r>
    <r>
      <rPr>
        <sz val="11"/>
        <rFont val="Calibri"/>
        <family val="2"/>
      </rPr>
      <t xml:space="preserve">EFB </t>
    </r>
    <r>
      <rPr>
        <sz val="11"/>
        <rFont val="Microsoft Sans Serif"/>
        <family val="2"/>
      </rPr>
      <t>ผสมปุ๋ย</t>
    </r>
  </si>
  <si>
    <r>
      <rPr>
        <sz val="11"/>
        <rFont val="Microsoft Sans Serif"/>
        <family val="2"/>
      </rPr>
      <t>พื้นที่ปลูกในโครงการ (</t>
    </r>
    <r>
      <rPr>
        <sz val="11"/>
        <rFont val="Calibri"/>
        <family val="2"/>
      </rPr>
      <t>Estate planted area) ha</t>
    </r>
  </si>
  <si>
    <r>
      <rPr>
        <sz val="11"/>
        <color indexed="8"/>
        <rFont val="Microsoft Sans Serif"/>
        <family val="2"/>
      </rPr>
      <t>รวม</t>
    </r>
    <r>
      <rPr>
        <sz val="11"/>
        <color theme="1"/>
        <rFont val="Calibri"/>
        <family val="2"/>
        <scheme val="minor"/>
      </rPr>
      <t xml:space="preserve"> N</t>
    </r>
    <r>
      <rPr>
        <vertAlign val="subscript"/>
        <sz val="11"/>
        <color indexed="8"/>
        <rFont val="Calibri"/>
        <family val="2"/>
      </rPr>
      <t>2</t>
    </r>
    <r>
      <rPr>
        <sz val="11"/>
        <color indexed="8"/>
        <rFont val="Calibri"/>
        <family val="2"/>
      </rPr>
      <t xml:space="preserve">O kg/ha </t>
    </r>
    <r>
      <rPr>
        <sz val="11"/>
        <color indexed="8"/>
        <rFont val="Microsoft Sans Serif"/>
        <family val="2"/>
      </rPr>
      <t>จาก</t>
    </r>
    <r>
      <rPr>
        <sz val="11"/>
        <color indexed="8"/>
        <rFont val="Calibri"/>
        <family val="2"/>
      </rPr>
      <t xml:space="preserve"> EFB</t>
    </r>
  </si>
  <si>
    <r>
      <rPr>
        <sz val="11"/>
        <color indexed="8"/>
        <rFont val="Microsoft Sans Serif"/>
        <family val="2"/>
      </rPr>
      <t>รวม</t>
    </r>
    <r>
      <rPr>
        <sz val="11"/>
        <color theme="1"/>
        <rFont val="Calibri"/>
        <family val="2"/>
        <scheme val="minor"/>
      </rPr>
      <t xml:space="preserve"> N2O tCO</t>
    </r>
    <r>
      <rPr>
        <vertAlign val="subscript"/>
        <sz val="11"/>
        <color indexed="8"/>
        <rFont val="Calibri"/>
        <family val="2"/>
      </rPr>
      <t>2</t>
    </r>
    <r>
      <rPr>
        <sz val="11"/>
        <color theme="1"/>
        <rFont val="Calibri"/>
        <family val="2"/>
        <scheme val="minor"/>
      </rPr>
      <t xml:space="preserve">e/ha </t>
    </r>
    <r>
      <rPr>
        <sz val="11"/>
        <color indexed="8"/>
        <rFont val="Microsoft Sans Serif"/>
        <family val="2"/>
      </rPr>
      <t>จาก</t>
    </r>
    <r>
      <rPr>
        <sz val="11"/>
        <color theme="1"/>
        <rFont val="Calibri"/>
        <family val="2"/>
        <scheme val="minor"/>
      </rPr>
      <t xml:space="preserve"> EFB</t>
    </r>
  </si>
  <si>
    <r>
      <rPr>
        <sz val="11"/>
        <rFont val="Microsoft Sans Serif"/>
        <family val="2"/>
      </rPr>
      <t>การใช้ผสมปุ๋ย</t>
    </r>
    <r>
      <rPr>
        <sz val="11"/>
        <rFont val="Calibri"/>
        <family val="2"/>
      </rPr>
      <t>, t/</t>
    </r>
    <r>
      <rPr>
        <sz val="11"/>
        <rFont val="Microsoft Sans Serif"/>
        <family val="2"/>
      </rPr>
      <t>ปี</t>
    </r>
  </si>
  <si>
    <r>
      <rPr>
        <sz val="11"/>
        <rFont val="Microsoft Sans Serif"/>
        <family val="2"/>
      </rPr>
      <t xml:space="preserve">ส่วนประกอบ </t>
    </r>
    <r>
      <rPr>
        <sz val="11"/>
        <rFont val="Calibri"/>
        <family val="2"/>
      </rPr>
      <t xml:space="preserve">N </t>
    </r>
    <r>
      <rPr>
        <sz val="11"/>
        <rFont val="Microsoft Sans Serif"/>
        <family val="2"/>
      </rPr>
      <t>ของปุ๋ยผสม</t>
    </r>
    <r>
      <rPr>
        <sz val="11"/>
        <rFont val="Calibri"/>
        <family val="2"/>
      </rPr>
      <t xml:space="preserve"> %</t>
    </r>
  </si>
  <si>
    <r>
      <rPr>
        <sz val="11"/>
        <color indexed="8"/>
        <rFont val="Microsoft Sans Serif"/>
        <family val="2"/>
      </rPr>
      <t>รวม</t>
    </r>
    <r>
      <rPr>
        <sz val="11"/>
        <color theme="1"/>
        <rFont val="Calibri"/>
        <family val="2"/>
        <scheme val="minor"/>
      </rPr>
      <t xml:space="preserve"> N</t>
    </r>
    <r>
      <rPr>
        <vertAlign val="subscript"/>
        <sz val="11"/>
        <color indexed="8"/>
        <rFont val="Calibri"/>
        <family val="2"/>
      </rPr>
      <t>2</t>
    </r>
    <r>
      <rPr>
        <sz val="11"/>
        <color indexed="8"/>
        <rFont val="Calibri"/>
        <family val="2"/>
      </rPr>
      <t xml:space="preserve">O kg/ha </t>
    </r>
    <r>
      <rPr>
        <sz val="11"/>
        <color indexed="8"/>
        <rFont val="Microsoft Sans Serif"/>
        <family val="2"/>
      </rPr>
      <t>จากการใช้ผสมปุ๋ย</t>
    </r>
  </si>
  <si>
    <r>
      <rPr>
        <sz val="11"/>
        <color indexed="8"/>
        <rFont val="Microsoft Sans Serif"/>
        <family val="2"/>
      </rPr>
      <t>รวม</t>
    </r>
    <r>
      <rPr>
        <sz val="11"/>
        <color theme="1"/>
        <rFont val="Calibri"/>
        <family val="2"/>
        <scheme val="minor"/>
      </rPr>
      <t xml:space="preserve"> N2O tCO</t>
    </r>
    <r>
      <rPr>
        <vertAlign val="subscript"/>
        <sz val="11"/>
        <color indexed="8"/>
        <rFont val="Calibri"/>
        <family val="2"/>
      </rPr>
      <t>2</t>
    </r>
    <r>
      <rPr>
        <sz val="11"/>
        <color theme="1"/>
        <rFont val="Calibri"/>
        <family val="2"/>
        <scheme val="minor"/>
      </rPr>
      <t xml:space="preserve">e/ha </t>
    </r>
    <r>
      <rPr>
        <sz val="11"/>
        <color indexed="8"/>
        <rFont val="Microsoft Sans Serif"/>
        <family val="2"/>
      </rPr>
      <t>จากการใช้ผสมปุ๋ย</t>
    </r>
  </si>
  <si>
    <r>
      <t>total N2O tCO</t>
    </r>
    <r>
      <rPr>
        <vertAlign val="subscript"/>
        <sz val="11"/>
        <color indexed="8"/>
        <rFont val="Calibri"/>
        <family val="2"/>
      </rPr>
      <t>2</t>
    </r>
    <r>
      <rPr>
        <sz val="11"/>
        <color theme="1"/>
        <rFont val="Calibri"/>
        <family val="2"/>
        <scheme val="minor"/>
      </rPr>
      <t xml:space="preserve">e/ha </t>
    </r>
    <r>
      <rPr>
        <sz val="11"/>
        <color indexed="8"/>
        <rFont val="Microsoft Sans Serif"/>
        <family val="2"/>
      </rPr>
      <t>จาก</t>
    </r>
    <r>
      <rPr>
        <sz val="11"/>
        <color theme="1"/>
        <rFont val="Calibri"/>
        <family val="2"/>
        <scheme val="minor"/>
      </rPr>
      <t xml:space="preserve"> EFB </t>
    </r>
    <r>
      <rPr>
        <sz val="11"/>
        <color indexed="8"/>
        <rFont val="Microsoft Sans Serif"/>
        <family val="2"/>
      </rPr>
      <t>และปุ๋ยผสม</t>
    </r>
  </si>
  <si>
    <r>
      <rPr>
        <b/>
        <sz val="11"/>
        <rFont val="Microsoft Sans Serif"/>
        <family val="2"/>
      </rPr>
      <t xml:space="preserve">สรุป </t>
    </r>
    <r>
      <rPr>
        <b/>
        <sz val="11"/>
        <rFont val="Calibri"/>
        <family val="2"/>
      </rPr>
      <t>N</t>
    </r>
    <r>
      <rPr>
        <b/>
        <vertAlign val="subscript"/>
        <sz val="11"/>
        <color indexed="8"/>
        <rFont val="Calibri"/>
        <family val="2"/>
      </rPr>
      <t>2</t>
    </r>
    <r>
      <rPr>
        <b/>
        <sz val="11"/>
        <color indexed="8"/>
        <rFont val="Calibri"/>
        <family val="2"/>
      </rPr>
      <t xml:space="preserve">O </t>
    </r>
  </si>
  <si>
    <r>
      <rPr>
        <sz val="11"/>
        <color indexed="8"/>
        <rFont val="Microsoft Sans Serif"/>
        <family val="2"/>
      </rPr>
      <t>ปุ๋ย</t>
    </r>
    <r>
      <rPr>
        <sz val="11"/>
        <color theme="1"/>
        <rFont val="Calibri"/>
        <family val="2"/>
        <scheme val="minor"/>
      </rPr>
      <t xml:space="preserve"> tCO</t>
    </r>
    <r>
      <rPr>
        <vertAlign val="subscript"/>
        <sz val="11"/>
        <color indexed="8"/>
        <rFont val="Calibri"/>
        <family val="2"/>
      </rPr>
      <t>2</t>
    </r>
    <r>
      <rPr>
        <sz val="11"/>
        <color indexed="8"/>
        <rFont val="Calibri"/>
        <family val="2"/>
      </rPr>
      <t>e/</t>
    </r>
    <r>
      <rPr>
        <sz val="11"/>
        <color indexed="8"/>
        <rFont val="Microsoft Sans Serif"/>
        <family val="2"/>
      </rPr>
      <t>ปี</t>
    </r>
  </si>
  <si>
    <r>
      <t xml:space="preserve">EFB </t>
    </r>
    <r>
      <rPr>
        <sz val="11"/>
        <color indexed="8"/>
        <rFont val="Microsoft Sans Serif"/>
        <family val="2"/>
      </rPr>
      <t>และปุ๋ยผสม</t>
    </r>
    <r>
      <rPr>
        <sz val="11"/>
        <color theme="1"/>
        <rFont val="Calibri"/>
        <family val="2"/>
        <scheme val="minor"/>
      </rPr>
      <t xml:space="preserve"> tCO</t>
    </r>
    <r>
      <rPr>
        <vertAlign val="subscript"/>
        <sz val="11"/>
        <color indexed="8"/>
        <rFont val="Calibri"/>
        <family val="2"/>
      </rPr>
      <t>2</t>
    </r>
    <r>
      <rPr>
        <sz val="11"/>
        <color indexed="8"/>
        <rFont val="Calibri"/>
        <family val="2"/>
      </rPr>
      <t>e/</t>
    </r>
    <r>
      <rPr>
        <sz val="11"/>
        <color indexed="8"/>
        <rFont val="Microsoft Sans Serif"/>
        <family val="2"/>
      </rPr>
      <t>ปี</t>
    </r>
  </si>
  <si>
    <r>
      <t>POME tCO</t>
    </r>
    <r>
      <rPr>
        <vertAlign val="subscript"/>
        <sz val="11"/>
        <color indexed="8"/>
        <rFont val="Calibri"/>
        <family val="2"/>
      </rPr>
      <t>2</t>
    </r>
    <r>
      <rPr>
        <sz val="11"/>
        <color indexed="8"/>
        <rFont val="Calibri"/>
        <family val="2"/>
      </rPr>
      <t>e/</t>
    </r>
    <r>
      <rPr>
        <sz val="11"/>
        <color indexed="8"/>
        <rFont val="Microsoft Sans Serif"/>
        <family val="2"/>
      </rPr>
      <t>ปี</t>
    </r>
  </si>
  <si>
    <r>
      <rPr>
        <sz val="11"/>
        <color indexed="8"/>
        <rFont val="Microsoft Sans Serif"/>
        <family val="2"/>
      </rPr>
      <t>รวม</t>
    </r>
    <r>
      <rPr>
        <sz val="11"/>
        <color theme="1"/>
        <rFont val="Calibri"/>
        <family val="2"/>
        <scheme val="minor"/>
      </rPr>
      <t xml:space="preserve"> N</t>
    </r>
    <r>
      <rPr>
        <vertAlign val="subscript"/>
        <sz val="11"/>
        <color indexed="8"/>
        <rFont val="Calibri"/>
        <family val="2"/>
      </rPr>
      <t>2</t>
    </r>
    <r>
      <rPr>
        <sz val="11"/>
        <color indexed="8"/>
        <rFont val="Calibri"/>
        <family val="2"/>
      </rPr>
      <t>O tCO2e/</t>
    </r>
    <r>
      <rPr>
        <sz val="11"/>
        <color indexed="8"/>
        <rFont val="Microsoft Sans Serif"/>
        <family val="2"/>
      </rPr>
      <t>ปี</t>
    </r>
  </si>
  <si>
    <r>
      <rPr>
        <sz val="11"/>
        <color indexed="8"/>
        <rFont val="Microsoft Sans Serif"/>
        <family val="2"/>
      </rPr>
      <t xml:space="preserve">การปล่อยก๊าซ </t>
    </r>
    <r>
      <rPr>
        <sz val="11"/>
        <color theme="1"/>
        <rFont val="Calibri"/>
        <family val="2"/>
        <scheme val="minor"/>
      </rPr>
      <t>N</t>
    </r>
    <r>
      <rPr>
        <vertAlign val="subscript"/>
        <sz val="11"/>
        <color indexed="8"/>
        <rFont val="Calibri"/>
        <family val="2"/>
      </rPr>
      <t>2</t>
    </r>
    <r>
      <rPr>
        <sz val="11"/>
        <color theme="1"/>
        <rFont val="Calibri"/>
        <family val="2"/>
        <scheme val="minor"/>
      </rPr>
      <t xml:space="preserve">O </t>
    </r>
    <r>
      <rPr>
        <sz val="11"/>
        <color indexed="8"/>
        <rFont val="Microsoft Sans Serif"/>
        <family val="2"/>
      </rPr>
      <t>จากดินพรุ</t>
    </r>
    <r>
      <rPr>
        <sz val="11"/>
        <color theme="1"/>
        <rFont val="Calibri"/>
        <family val="2"/>
        <scheme val="minor"/>
      </rPr>
      <t>,  tCO2e/</t>
    </r>
    <r>
      <rPr>
        <sz val="11"/>
        <color indexed="8"/>
        <rFont val="Microsoft Sans Serif"/>
        <family val="2"/>
      </rPr>
      <t>ปี</t>
    </r>
  </si>
  <si>
    <r>
      <rPr>
        <sz val="11"/>
        <color indexed="8"/>
        <rFont val="Microsoft Sans Serif"/>
        <family val="2"/>
      </rPr>
      <t>รวม</t>
    </r>
    <r>
      <rPr>
        <sz val="11"/>
        <color theme="1"/>
        <rFont val="Calibri"/>
        <family val="2"/>
        <scheme val="minor"/>
      </rPr>
      <t xml:space="preserve"> N</t>
    </r>
    <r>
      <rPr>
        <vertAlign val="subscript"/>
        <sz val="11"/>
        <color indexed="8"/>
        <rFont val="Calibri"/>
        <family val="2"/>
      </rPr>
      <t>2</t>
    </r>
    <r>
      <rPr>
        <sz val="11"/>
        <color indexed="8"/>
        <rFont val="Calibri"/>
        <family val="2"/>
      </rPr>
      <t>O, tCO2e/</t>
    </r>
    <r>
      <rPr>
        <sz val="11"/>
        <color indexed="8"/>
        <rFont val="Microsoft Sans Serif"/>
        <family val="2"/>
      </rPr>
      <t>ปี</t>
    </r>
  </si>
  <si>
    <r>
      <rPr>
        <b/>
        <sz val="11"/>
        <rFont val="Microsoft Sans Serif"/>
        <family val="2"/>
      </rPr>
      <t>อัตราการเก็บ</t>
    </r>
    <r>
      <rPr>
        <b/>
        <sz val="11"/>
        <rFont val="Calibri"/>
        <family val="2"/>
      </rPr>
      <t>/</t>
    </r>
    <r>
      <rPr>
        <b/>
        <sz val="11"/>
        <rFont val="Microsoft Sans Serif"/>
        <family val="2"/>
      </rPr>
      <t>ตรึงพื้นที่อนุรักษ์</t>
    </r>
    <r>
      <rPr>
        <b/>
        <sz val="11"/>
        <rFont val="Calibri"/>
        <family val="2"/>
      </rPr>
      <t xml:space="preserve">  (Conservation Block sequestration)</t>
    </r>
  </si>
  <si>
    <r>
      <rPr>
        <sz val="11"/>
        <rFont val="Microsoft Sans Serif"/>
        <family val="2"/>
      </rPr>
      <t>พื้นที่ป่าอนุรักษ์</t>
    </r>
    <r>
      <rPr>
        <sz val="11"/>
        <rFont val="Calibri"/>
        <family val="2"/>
      </rPr>
      <t xml:space="preserve"> (ha):</t>
    </r>
  </si>
  <si>
    <r>
      <rPr>
        <sz val="11"/>
        <rFont val="Microsoft Sans Serif"/>
        <family val="2"/>
      </rPr>
      <t xml:space="preserve">ค่าเฉลี่ย </t>
    </r>
    <r>
      <rPr>
        <sz val="11"/>
        <rFont val="Calibri"/>
        <family val="2"/>
      </rPr>
      <t>Cseq</t>
    </r>
    <r>
      <rPr>
        <sz val="11"/>
        <rFont val="Microsoft Sans Serif"/>
        <family val="2"/>
      </rPr>
      <t>ในพื้นที่อนุรักษ์</t>
    </r>
    <r>
      <rPr>
        <sz val="11"/>
        <rFont val="Calibri"/>
        <family val="2"/>
      </rPr>
      <t xml:space="preserve">  tCO</t>
    </r>
    <r>
      <rPr>
        <vertAlign val="subscript"/>
        <sz val="11"/>
        <rFont val="Calibri"/>
        <family val="2"/>
      </rPr>
      <t>2</t>
    </r>
    <r>
      <rPr>
        <sz val="11"/>
        <rFont val="Calibri"/>
        <family val="2"/>
      </rPr>
      <t>e/ha.</t>
    </r>
    <r>
      <rPr>
        <sz val="11"/>
        <rFont val="Calibri"/>
        <family val="2"/>
      </rPr>
      <t xml:space="preserve"> </t>
    </r>
    <r>
      <rPr>
        <sz val="11"/>
        <rFont val="Microsoft Sans Serif"/>
        <family val="2"/>
      </rPr>
      <t>ต่อปี</t>
    </r>
  </si>
  <si>
    <r>
      <rPr>
        <sz val="11"/>
        <rFont val="Microsoft Sans Serif"/>
        <family val="2"/>
      </rPr>
      <t xml:space="preserve">ค่า </t>
    </r>
    <r>
      <rPr>
        <sz val="11"/>
        <rFont val="Calibri"/>
        <family val="2"/>
      </rPr>
      <t xml:space="preserve">Cseq  </t>
    </r>
    <r>
      <rPr>
        <sz val="11"/>
        <rFont val="Microsoft Sans Serif"/>
        <family val="2"/>
      </rPr>
      <t xml:space="preserve">ในพื้นที่อนุรักษ์ที่จัดสรรให้เป็นพื้นที่ปลูกปาล์ม </t>
    </r>
    <r>
      <rPr>
        <sz val="11"/>
        <rFont val="Calibri"/>
        <family val="2"/>
      </rPr>
      <t>tCO</t>
    </r>
    <r>
      <rPr>
        <vertAlign val="subscript"/>
        <sz val="11"/>
        <rFont val="Calibri"/>
        <family val="2"/>
      </rPr>
      <t>2</t>
    </r>
    <r>
      <rPr>
        <sz val="11"/>
        <rFont val="Calibri"/>
        <family val="2"/>
      </rPr>
      <t>e/ha.</t>
    </r>
    <r>
      <rPr>
        <sz val="11"/>
        <rFont val="Microsoft Sans Serif"/>
        <family val="2"/>
      </rPr>
      <t>ต่อปี</t>
    </r>
  </si>
  <si>
    <r>
      <rPr>
        <sz val="11"/>
        <rFont val="Microsoft Sans Serif"/>
        <family val="2"/>
      </rPr>
      <t>ค่า Cseq  ในพื้นที่อนุรักษ์ที่จัดสรรให้เป็นพื้นที่ปลูกปาล์ม</t>
    </r>
    <r>
      <rPr>
        <sz val="11"/>
        <rFont val="Calibri"/>
        <family val="2"/>
      </rPr>
      <t xml:space="preserve"> tCO</t>
    </r>
    <r>
      <rPr>
        <vertAlign val="subscript"/>
        <sz val="11"/>
        <rFont val="Calibri"/>
        <family val="2"/>
      </rPr>
      <t>2</t>
    </r>
    <r>
      <rPr>
        <sz val="11"/>
        <rFont val="Calibri"/>
        <family val="2"/>
      </rPr>
      <t>e/</t>
    </r>
    <r>
      <rPr>
        <sz val="11"/>
        <rFont val="Microsoft Sans Serif"/>
        <family val="2"/>
      </rPr>
      <t>ปี</t>
    </r>
  </si>
  <si>
    <r>
      <rPr>
        <i/>
        <sz val="11"/>
        <rFont val="Microsoft Sans Serif"/>
        <family val="2"/>
      </rPr>
      <t>หมายเหตุสำหรับผู้ใช้</t>
    </r>
    <r>
      <rPr>
        <i/>
        <sz val="11"/>
        <rFont val="Calibri"/>
        <family val="2"/>
      </rPr>
      <t>:</t>
    </r>
    <r>
      <rPr>
        <i/>
        <sz val="11"/>
        <color indexed="8"/>
        <rFont val="Calibri"/>
        <family val="2"/>
      </rPr>
      <t xml:space="preserve"> </t>
    </r>
    <r>
      <rPr>
        <i/>
        <sz val="11"/>
        <color indexed="8"/>
        <rFont val="Microsoft Sans Serif"/>
        <family val="2"/>
      </rPr>
      <t xml:space="preserve">ใบงาน </t>
    </r>
    <r>
      <rPr>
        <i/>
        <sz val="11"/>
        <color indexed="8"/>
        <rFont val="Calibri"/>
        <family val="2"/>
      </rPr>
      <t>‘</t>
    </r>
    <r>
      <rPr>
        <i/>
        <sz val="11"/>
        <color indexed="8"/>
        <rFont val="Microsoft Sans Serif"/>
        <family val="2"/>
      </rPr>
      <t>การเก็บ</t>
    </r>
    <r>
      <rPr>
        <i/>
        <sz val="11"/>
        <color indexed="8"/>
        <rFont val="Calibri"/>
        <family val="2"/>
      </rPr>
      <t>/</t>
    </r>
    <r>
      <rPr>
        <i/>
        <sz val="11"/>
        <color indexed="8"/>
        <rFont val="Microsoft Sans Serif"/>
        <family val="2"/>
      </rPr>
      <t>ตรึงในการเก็บเกี่ยวพืชผล</t>
    </r>
    <r>
      <rPr>
        <i/>
        <sz val="11"/>
        <color indexed="8"/>
        <rFont val="Calibri"/>
        <family val="2"/>
      </rPr>
      <t xml:space="preserve"> (Crop sequestration)’</t>
    </r>
    <r>
      <rPr>
        <i/>
        <sz val="11"/>
        <color indexed="8"/>
        <rFont val="Microsoft Sans Serif"/>
        <family val="2"/>
      </rPr>
      <t xml:space="preserve"> แสดงข้อมูลที่ได้มาจาก  OPRODSIM/OPCABSIM แต่แทนที่จะใช้โมเดลการเติบโตไดนามิคแบบดั้งเดิม (ดังกรณีก่อนหน้านี้ในเครื่องมือคำนวณ PalmGHG และการคำนวณ PalmGHG สำหรับเกณฑ์กำหนดข้อ 7.8 อย่างง่าย)  เครื่องมือการคำนวณการปล่อยก๊าซเรือนกระจก (GHG) ฉบับใหม่ใช้ข้อมูลจาก OPRODSIM/OPCABSIM และเฉลี่ยค่าอายุการเก็บ/ตรึงพืชผลเฉลี่ยมีอายุมากาว่า  25 ปี ซึ่งข้อมูลนี้อาจมีการเปลี่ยนแปลงหากมีข้อมูลที่เหมาะสมกว่า การเปลี่ยนแปลงดังกล่าวจะต้องถูกระบุและอธิบายในรายงานการประเมิน GHG </t>
    </r>
    <r>
      <rPr>
        <i/>
        <sz val="11"/>
        <color indexed="8"/>
        <rFont val="Calibri"/>
        <family val="2"/>
      </rPr>
      <t xml:space="preserve"> </t>
    </r>
  </si>
  <si>
    <t>การเจริญเติบโดอย่างดี</t>
  </si>
  <si>
    <t xml:space="preserve">ปีที่ปลูก </t>
  </si>
  <si>
    <r>
      <rPr>
        <b/>
        <sz val="11"/>
        <color indexed="8"/>
        <rFont val="Microsoft Sans Serif"/>
        <family val="2"/>
      </rPr>
      <t xml:space="preserve">รากปาล์มน้ำมัน </t>
    </r>
    <r>
      <rPr>
        <b/>
        <sz val="11"/>
        <color indexed="8"/>
        <rFont val="Calibri"/>
        <family val="2"/>
      </rPr>
      <t>Palm Roots</t>
    </r>
  </si>
  <si>
    <r>
      <t>tCO2e/ha.</t>
    </r>
    <r>
      <rPr>
        <b/>
        <sz val="11"/>
        <rFont val="Microsoft Sans Serif"/>
        <family val="2"/>
      </rPr>
      <t>ต่อปี</t>
    </r>
    <r>
      <rPr>
        <b/>
        <sz val="11"/>
        <rFont val="Calibri"/>
        <family val="2"/>
      </rPr>
      <t xml:space="preserve"> (25 </t>
    </r>
    <r>
      <rPr>
        <b/>
        <sz val="11"/>
        <rFont val="Microsoft Sans Serif"/>
        <family val="2"/>
      </rPr>
      <t>ปีโดยเฉลี่ย</t>
    </r>
    <r>
      <rPr>
        <b/>
        <sz val="11"/>
        <rFont val="Calibri"/>
        <family val="2"/>
      </rPr>
      <t>)</t>
    </r>
  </si>
  <si>
    <t>การเติบโตโดยเฉลี่ย</t>
  </si>
  <si>
    <t>หนังสืออ้างอิง</t>
  </si>
  <si>
    <r>
      <rPr>
        <sz val="14"/>
        <color indexed="8"/>
        <rFont val="Microsoft Sans Serif"/>
        <family val="2"/>
      </rPr>
      <t xml:space="preserve">เมล็ดในของปาล์ม </t>
    </r>
    <r>
      <rPr>
        <sz val="14"/>
        <color indexed="8"/>
        <rFont val="Calibri"/>
        <family val="2"/>
      </rPr>
      <t>(Palm kernel)</t>
    </r>
  </si>
  <si>
    <t>ข้อมูลโรงงานสกัดน้ำมันปาล์ม</t>
  </si>
  <si>
    <r>
      <rPr>
        <b/>
        <sz val="11"/>
        <color indexed="8"/>
        <rFont val="Microsoft Sans Serif"/>
        <family val="2"/>
      </rPr>
      <t xml:space="preserve">การผลิต </t>
    </r>
    <r>
      <rPr>
        <b/>
        <sz val="11"/>
        <color indexed="8"/>
        <rFont val="Calibri"/>
        <family val="2"/>
      </rPr>
      <t xml:space="preserve">CPO and PK </t>
    </r>
  </si>
  <si>
    <r>
      <rPr>
        <sz val="11"/>
        <color indexed="8"/>
        <rFont val="Microsoft Sans Serif"/>
        <family val="2"/>
      </rPr>
      <t>%อัตราการสกัดน้ำมันปาล์ม (</t>
    </r>
    <r>
      <rPr>
        <sz val="11"/>
        <color theme="1"/>
        <rFont val="Calibri"/>
        <family val="2"/>
        <scheme val="minor"/>
      </rPr>
      <t>OER)</t>
    </r>
  </si>
  <si>
    <r>
      <rPr>
        <sz val="11"/>
        <color indexed="8"/>
        <rFont val="Microsoft Sans Serif"/>
        <family val="2"/>
      </rPr>
      <t xml:space="preserve">ทะลายปาล์มสดโดยคาดการณ์ ต่อตัน </t>
    </r>
    <r>
      <rPr>
        <sz val="11"/>
        <color theme="1"/>
        <rFont val="Calibri"/>
        <family val="2"/>
        <scheme val="minor"/>
      </rPr>
      <t xml:space="preserve"> tFFB/</t>
    </r>
    <r>
      <rPr>
        <sz val="11"/>
        <color indexed="8"/>
        <rFont val="Microsoft Sans Serif"/>
        <family val="2"/>
      </rPr>
      <t>ปี</t>
    </r>
  </si>
  <si>
    <r>
      <rPr>
        <sz val="11"/>
        <color indexed="8"/>
        <rFont val="Microsoft Sans Serif"/>
        <family val="2"/>
      </rPr>
      <t>การผลิต</t>
    </r>
    <r>
      <rPr>
        <sz val="11"/>
        <color theme="1"/>
        <rFont val="Calibri"/>
        <family val="2"/>
        <scheme val="minor"/>
      </rPr>
      <t xml:space="preserve"> CPO </t>
    </r>
    <r>
      <rPr>
        <sz val="11"/>
        <color indexed="8"/>
        <rFont val="Microsoft Sans Serif"/>
        <family val="2"/>
      </rPr>
      <t xml:space="preserve">โดยคาดการณ์ ต่อตัน </t>
    </r>
    <r>
      <rPr>
        <sz val="11"/>
        <color theme="1"/>
        <rFont val="Calibri"/>
        <family val="2"/>
        <scheme val="minor"/>
      </rPr>
      <t xml:space="preserve"> tCPO/</t>
    </r>
    <r>
      <rPr>
        <sz val="11"/>
        <color indexed="8"/>
        <rFont val="Microsoft Sans Serif"/>
        <family val="2"/>
      </rPr>
      <t>ปี</t>
    </r>
  </si>
  <si>
    <r>
      <rPr>
        <sz val="11"/>
        <color indexed="8"/>
        <rFont val="Microsoft Sans Serif"/>
        <family val="2"/>
      </rPr>
      <t>การผลิต</t>
    </r>
    <r>
      <rPr>
        <sz val="11"/>
        <color theme="1"/>
        <rFont val="Calibri"/>
        <family val="2"/>
        <scheme val="minor"/>
      </rPr>
      <t xml:space="preserve"> PK </t>
    </r>
    <r>
      <rPr>
        <sz val="11"/>
        <color indexed="8"/>
        <rFont val="Microsoft Sans Serif"/>
        <family val="2"/>
      </rPr>
      <t xml:space="preserve">ต่อตัน </t>
    </r>
    <r>
      <rPr>
        <sz val="11"/>
        <color theme="1"/>
        <rFont val="Calibri"/>
        <family val="2"/>
        <scheme val="minor"/>
      </rPr>
      <t xml:space="preserve"> tPK/</t>
    </r>
    <r>
      <rPr>
        <sz val="11"/>
        <color indexed="8"/>
        <rFont val="Microsoft Sans Serif"/>
        <family val="2"/>
      </rPr>
      <t>ปี</t>
    </r>
  </si>
  <si>
    <t>การใช้เชื้อเพลิงจากโรงงานสกัดน้ำมันปาล์ม</t>
  </si>
  <si>
    <t xml:space="preserve">การใช้เชื้อเพลิงโดยคาดการณ์ ต่อปี </t>
  </si>
  <si>
    <r>
      <rPr>
        <sz val="11"/>
        <rFont val="Microsoft Sans Serif"/>
        <family val="2"/>
      </rPr>
      <t xml:space="preserve">การใช้ผลิตทะลายปาลมสด </t>
    </r>
    <r>
      <rPr>
        <sz val="11"/>
        <rFont val="Calibri"/>
        <family val="2"/>
      </rPr>
      <t xml:space="preserve"> l/tFFB processed</t>
    </r>
  </si>
  <si>
    <r>
      <rPr>
        <sz val="11"/>
        <color indexed="8"/>
        <rFont val="Microsoft Sans Serif"/>
        <family val="2"/>
      </rPr>
      <t>การใช่้</t>
    </r>
    <r>
      <rPr>
        <sz val="11"/>
        <color theme="1"/>
        <rFont val="Calibri"/>
        <family val="2"/>
        <scheme val="minor"/>
      </rPr>
      <t xml:space="preserve"> l/</t>
    </r>
    <r>
      <rPr>
        <sz val="11"/>
        <color indexed="8"/>
        <rFont val="Microsoft Sans Serif"/>
        <family val="2"/>
      </rPr>
      <t>ปี</t>
    </r>
  </si>
  <si>
    <t xml:space="preserve">สมมุติฐานค่ากลาง </t>
  </si>
  <si>
    <r>
      <t xml:space="preserve">GWP </t>
    </r>
    <r>
      <rPr>
        <sz val="11"/>
        <color indexed="8"/>
        <rFont val="Microsoft Sans Serif"/>
        <family val="2"/>
      </rPr>
      <t>ของ</t>
    </r>
    <r>
      <rPr>
        <sz val="11"/>
        <color theme="1"/>
        <rFont val="Calibri"/>
        <family val="2"/>
        <scheme val="minor"/>
      </rPr>
      <t xml:space="preserve"> CH</t>
    </r>
    <r>
      <rPr>
        <vertAlign val="subscript"/>
        <sz val="11"/>
        <color indexed="8"/>
        <rFont val="Calibri"/>
        <family val="2"/>
      </rPr>
      <t>4</t>
    </r>
    <r>
      <rPr>
        <sz val="11"/>
        <color indexed="8"/>
        <rFont val="Calibri"/>
        <family val="2"/>
      </rPr>
      <t xml:space="preserve"> kgCO</t>
    </r>
    <r>
      <rPr>
        <vertAlign val="subscript"/>
        <sz val="11"/>
        <color indexed="8"/>
        <rFont val="Calibri"/>
        <family val="2"/>
      </rPr>
      <t>2</t>
    </r>
    <r>
      <rPr>
        <sz val="11"/>
        <color indexed="8"/>
        <rFont val="Calibri"/>
        <family val="2"/>
      </rPr>
      <t>e/kg CH</t>
    </r>
    <r>
      <rPr>
        <vertAlign val="subscript"/>
        <sz val="11"/>
        <color indexed="8"/>
        <rFont val="Calibri"/>
        <family val="2"/>
      </rPr>
      <t>4</t>
    </r>
  </si>
  <si>
    <r>
      <rPr>
        <b/>
        <sz val="11"/>
        <color indexed="8"/>
        <rFont val="Microsoft Sans Serif"/>
        <family val="2"/>
      </rPr>
      <t xml:space="preserve">การผลิต </t>
    </r>
    <r>
      <rPr>
        <b/>
        <sz val="11"/>
        <color indexed="8"/>
        <rFont val="Calibri"/>
        <family val="2"/>
      </rPr>
      <t>POME</t>
    </r>
  </si>
  <si>
    <r>
      <t>CH</t>
    </r>
    <r>
      <rPr>
        <vertAlign val="subscript"/>
        <sz val="11"/>
        <color indexed="8"/>
        <rFont val="Calibri"/>
        <family val="2"/>
      </rPr>
      <t xml:space="preserve">4 </t>
    </r>
    <r>
      <rPr>
        <sz val="11"/>
        <color indexed="8"/>
        <rFont val="Calibri"/>
        <family val="2"/>
      </rPr>
      <t>t/</t>
    </r>
    <r>
      <rPr>
        <sz val="11"/>
        <color indexed="8"/>
        <rFont val="Microsoft Sans Serif"/>
        <family val="2"/>
      </rPr>
      <t>ปี</t>
    </r>
    <r>
      <rPr>
        <sz val="11"/>
        <color indexed="8"/>
        <rFont val="Calibri"/>
        <family val="2"/>
      </rPr>
      <t xml:space="preserve"> (</t>
    </r>
    <r>
      <rPr>
        <sz val="11"/>
        <color indexed="8"/>
        <rFont val="Microsoft Sans Serif"/>
        <family val="2"/>
      </rPr>
      <t>รวม</t>
    </r>
    <r>
      <rPr>
        <sz val="11"/>
        <color indexed="8"/>
        <rFont val="Calibri"/>
        <family val="2"/>
      </rPr>
      <t>)</t>
    </r>
  </si>
  <si>
    <r>
      <rPr>
        <b/>
        <sz val="11"/>
        <color indexed="8"/>
        <rFont val="Microsoft Sans Serif"/>
        <family val="2"/>
      </rPr>
      <t xml:space="preserve">สมมุติฐานการบำบัด </t>
    </r>
    <r>
      <rPr>
        <b/>
        <sz val="11"/>
        <color indexed="8"/>
        <rFont val="Calibri"/>
        <family val="2"/>
      </rPr>
      <t>POME</t>
    </r>
  </si>
  <si>
    <r>
      <rPr>
        <sz val="11"/>
        <rFont val="Microsoft Sans Serif"/>
        <family val="2"/>
      </rPr>
      <t>ไบโอเอทอนอล</t>
    </r>
    <r>
      <rPr>
        <sz val="11"/>
        <rFont val="Calibri"/>
        <family val="2"/>
      </rPr>
      <t xml:space="preserve"> kg CO</t>
    </r>
    <r>
      <rPr>
        <vertAlign val="subscript"/>
        <sz val="11"/>
        <rFont val="Calibri"/>
        <family val="2"/>
      </rPr>
      <t>2</t>
    </r>
    <r>
      <rPr>
        <sz val="11"/>
        <rFont val="Calibri"/>
        <family val="2"/>
      </rPr>
      <t>e/l</t>
    </r>
  </si>
  <si>
    <t xml:space="preserve">การแปลงก๊าซมีเทนไปเป็นพลังงานไฟฟ้า </t>
  </si>
  <si>
    <r>
      <rPr>
        <b/>
        <sz val="11"/>
        <color indexed="8"/>
        <rFont val="Microsoft Sans Serif"/>
        <family val="2"/>
      </rPr>
      <t>หมายเหตุ</t>
    </r>
    <r>
      <rPr>
        <b/>
        <sz val="11"/>
        <color indexed="8"/>
        <rFont val="Calibri"/>
        <family val="2"/>
      </rPr>
      <t xml:space="preserve">: </t>
    </r>
    <r>
      <rPr>
        <b/>
        <sz val="11"/>
        <color indexed="8"/>
        <rFont val="Microsoft Sans Serif"/>
        <family val="2"/>
      </rPr>
      <t xml:space="preserve">กรุณาเลือกค่าที่เหมาสมจากตารางตามประเทศ ผู้ใช้สามารถใช้ค่าของตัวเองหากเหมาะสมมากกว่า กรุณาแสดงแหล่งอ้างอิง </t>
    </r>
  </si>
  <si>
    <t>ไฟฟ้า</t>
  </si>
  <si>
    <t xml:space="preserve">การส่งออกพลังงานชีวมวลเพื่อการผลิตพลังงาน </t>
  </si>
  <si>
    <r>
      <rPr>
        <sz val="11"/>
        <rFont val="Microsoft Sans Serif"/>
        <family val="2"/>
      </rPr>
      <t xml:space="preserve">การส่งออกไฟฟ้าส่วนเกินไปยังบ้านพักคนงาน </t>
    </r>
    <r>
      <rPr>
        <sz val="11"/>
        <rFont val="Calibri"/>
        <family val="2"/>
      </rPr>
      <t>/grid, kWh/</t>
    </r>
    <r>
      <rPr>
        <sz val="11"/>
        <rFont val="Microsoft Sans Serif"/>
        <family val="2"/>
      </rPr>
      <t>ปี</t>
    </r>
  </si>
  <si>
    <r>
      <rPr>
        <sz val="11"/>
        <rFont val="Microsoft Sans Serif"/>
        <family val="2"/>
      </rPr>
      <t>เครดิตจากไฟฟ้าส่งออกส่วนเกิน</t>
    </r>
    <r>
      <rPr>
        <sz val="11"/>
        <rFont val="Calibri"/>
        <family val="2"/>
      </rPr>
      <t>, tCO</t>
    </r>
    <r>
      <rPr>
        <vertAlign val="subscript"/>
        <sz val="11"/>
        <rFont val="Calibri"/>
        <family val="2"/>
      </rPr>
      <t>2</t>
    </r>
    <r>
      <rPr>
        <sz val="11"/>
        <rFont val="Calibri"/>
        <family val="2"/>
      </rPr>
      <t>e/</t>
    </r>
    <r>
      <rPr>
        <sz val="11"/>
        <rFont val="Microsoft Sans Serif"/>
        <family val="2"/>
      </rPr>
      <t>ปี</t>
    </r>
  </si>
  <si>
    <r>
      <rPr>
        <sz val="11"/>
        <color indexed="8"/>
        <rFont val="Microsoft Sans Serif"/>
        <family val="2"/>
      </rPr>
      <t xml:space="preserve">ทะลายปาล์มเปล่าที่ผลิต </t>
    </r>
    <r>
      <rPr>
        <sz val="11"/>
        <color theme="1"/>
        <rFont val="Calibri"/>
        <family val="2"/>
        <scheme val="minor"/>
      </rPr>
      <t xml:space="preserve"> t/</t>
    </r>
    <r>
      <rPr>
        <sz val="11"/>
        <color indexed="8"/>
        <rFont val="Microsoft Sans Serif"/>
        <family val="2"/>
      </rPr>
      <t>ปี</t>
    </r>
  </si>
  <si>
    <r>
      <t xml:space="preserve">% </t>
    </r>
    <r>
      <rPr>
        <sz val="11"/>
        <rFont val="Microsoft Sans Serif"/>
        <family val="2"/>
      </rPr>
      <t xml:space="preserve">ทะลายปาล์มเปล่าที่ขายเพื่อการผลิตไฟฟ้า </t>
    </r>
    <r>
      <rPr>
        <sz val="11"/>
        <rFont val="Calibri"/>
        <family val="2"/>
      </rPr>
      <t xml:space="preserve"> </t>
    </r>
  </si>
  <si>
    <r>
      <t xml:space="preserve">% </t>
    </r>
    <r>
      <rPr>
        <sz val="11"/>
        <rFont val="Microsoft Sans Serif"/>
        <family val="2"/>
      </rPr>
      <t>ทะลายปาล์มเปล่าที่ใช้โดยตรงในพื้นที่สวน</t>
    </r>
    <r>
      <rPr>
        <sz val="11"/>
        <rFont val="Calibri"/>
        <family val="2"/>
      </rPr>
      <t xml:space="preserve"> </t>
    </r>
  </si>
  <si>
    <r>
      <t xml:space="preserve">% </t>
    </r>
    <r>
      <rPr>
        <sz val="11"/>
        <rFont val="Microsoft Sans Serif"/>
        <family val="2"/>
      </rPr>
      <t xml:space="preserve">ทะลายปาล์มเปล่าที่แปลงไปเป็นปุ๋ยผสม </t>
    </r>
  </si>
  <si>
    <r>
      <rPr>
        <sz val="11"/>
        <color indexed="8"/>
        <rFont val="Microsoft Sans Serif"/>
        <family val="2"/>
      </rPr>
      <t xml:space="preserve">การผลิตพลังงาน </t>
    </r>
    <r>
      <rPr>
        <sz val="11"/>
        <color theme="1"/>
        <rFont val="Calibri"/>
        <family val="2"/>
        <scheme val="minor"/>
      </rPr>
      <t xml:space="preserve"> MJ/t </t>
    </r>
    <r>
      <rPr>
        <sz val="11"/>
        <color indexed="8"/>
        <rFont val="Microsoft Sans Serif"/>
        <family val="2"/>
      </rPr>
      <t>ทะลายปาล์มเปล่า</t>
    </r>
  </si>
  <si>
    <r>
      <rPr>
        <sz val="11"/>
        <color indexed="8"/>
        <rFont val="Microsoft Sans Serif"/>
        <family val="2"/>
      </rPr>
      <t>เครดิตจากการขายทะลายปาล์มเปล่า</t>
    </r>
    <r>
      <rPr>
        <sz val="11"/>
        <color theme="1"/>
        <rFont val="Calibri"/>
        <family val="2"/>
        <scheme val="minor"/>
      </rPr>
      <t xml:space="preserve"> tCO2e/</t>
    </r>
    <r>
      <rPr>
        <sz val="11"/>
        <color indexed="8"/>
        <rFont val="Microsoft Sans Serif"/>
        <family val="2"/>
      </rPr>
      <t>ปี</t>
    </r>
  </si>
  <si>
    <r>
      <rPr>
        <sz val="11"/>
        <color indexed="8"/>
        <rFont val="Microsoft Sans Serif"/>
        <family val="2"/>
      </rPr>
      <t>ปัจจัยที่ได้จาก แฟ้มแผ่นงาน</t>
    </r>
    <r>
      <rPr>
        <sz val="11"/>
        <color theme="1"/>
        <rFont val="Calibri"/>
        <family val="2"/>
        <scheme val="minor"/>
      </rPr>
      <t xml:space="preserve"> "</t>
    </r>
    <r>
      <rPr>
        <sz val="11"/>
        <color indexed="8"/>
        <rFont val="Microsoft Sans Serif"/>
        <family val="2"/>
      </rPr>
      <t>การปล่อยก๊าซ GHGจากการซื้อไฟฟ้า (</t>
    </r>
    <r>
      <rPr>
        <sz val="11"/>
        <color theme="1"/>
        <rFont val="Calibri"/>
        <family val="2"/>
        <scheme val="minor"/>
      </rPr>
      <t xml:space="preserve">GHG emissions from purchased electricity)" </t>
    </r>
    <r>
      <rPr>
        <sz val="11"/>
        <color indexed="8"/>
        <rFont val="Microsoft Sans Serif"/>
        <family val="2"/>
      </rPr>
      <t>โดย</t>
    </r>
    <r>
      <rPr>
        <sz val="11"/>
        <color theme="1"/>
        <rFont val="Calibri"/>
        <family val="2"/>
        <scheme val="minor"/>
      </rPr>
      <t xml:space="preserve"> GHG Protocol (</t>
    </r>
    <r>
      <rPr>
        <sz val="11"/>
        <color indexed="8"/>
        <rFont val="Microsoft Sans Serif"/>
        <family val="2"/>
      </rPr>
      <t>ข้อมูลล่าสุดเมื่อเดือนพฤษภาคม 2558</t>
    </r>
    <r>
      <rPr>
        <sz val="11"/>
        <color theme="1"/>
        <rFont val="Calibri"/>
        <family val="2"/>
        <scheme val="minor"/>
      </rPr>
      <t xml:space="preserve">) </t>
    </r>
    <r>
      <rPr>
        <sz val="11"/>
        <color indexed="8"/>
        <rFont val="Microsoft Sans Serif"/>
        <family val="2"/>
      </rPr>
      <t>แหล่งข้อมูลของแฟ้มแผ่นงานนี้ได้จาก ปัจจัยการปล่อย GHG จากการประเมินผลกระทบด้านสิ่งแวดล้อม</t>
    </r>
    <r>
      <rPr>
        <sz val="11"/>
        <color theme="1"/>
        <rFont val="Calibri"/>
        <family val="2"/>
        <scheme val="minor"/>
      </rPr>
      <t xml:space="preserve"> (IEA emission factors) </t>
    </r>
    <r>
      <rPr>
        <sz val="11"/>
        <color indexed="8"/>
        <rFont val="Microsoft Sans Serif"/>
        <family val="2"/>
      </rPr>
      <t>สำหรับปี 2555</t>
    </r>
    <r>
      <rPr>
        <sz val="11"/>
        <color theme="1"/>
        <rFont val="Calibri"/>
        <family val="2"/>
        <scheme val="minor"/>
      </rPr>
      <t xml:space="preserve">  </t>
    </r>
  </si>
  <si>
    <t>ประเทศ</t>
  </si>
  <si>
    <r>
      <rPr>
        <sz val="11"/>
        <color indexed="8"/>
        <rFont val="Microsoft Sans Serif"/>
        <family val="2"/>
      </rPr>
      <t>การปล่อย GHG</t>
    </r>
    <r>
      <rPr>
        <sz val="11"/>
        <color theme="1"/>
        <rFont val="Calibri"/>
        <family val="2"/>
        <scheme val="minor"/>
      </rPr>
      <t xml:space="preserve"> (kgCO2e/kWh)</t>
    </r>
  </si>
  <si>
    <r>
      <rPr>
        <sz val="11"/>
        <color indexed="8"/>
        <rFont val="Microsoft Sans Serif"/>
        <family val="2"/>
      </rPr>
      <t xml:space="preserve">เอกัวดอร์ </t>
    </r>
    <r>
      <rPr>
        <sz val="11"/>
        <color theme="1"/>
        <rFont val="Calibri"/>
        <family val="2"/>
        <scheme val="minor"/>
      </rPr>
      <t>Ecuador</t>
    </r>
  </si>
  <si>
    <r>
      <rPr>
        <sz val="11"/>
        <color indexed="8"/>
        <rFont val="Microsoft Sans Serif"/>
        <family val="2"/>
      </rPr>
      <t>อินโดนีเซีย (</t>
    </r>
    <r>
      <rPr>
        <sz val="11"/>
        <color theme="1"/>
        <rFont val="Calibri"/>
        <family val="2"/>
        <scheme val="minor"/>
      </rPr>
      <t>Indonesia)</t>
    </r>
  </si>
  <si>
    <r>
      <rPr>
        <sz val="11"/>
        <color indexed="8"/>
        <rFont val="Microsoft Sans Serif"/>
        <family val="2"/>
      </rPr>
      <t>มาเลเซีย (</t>
    </r>
    <r>
      <rPr>
        <sz val="11"/>
        <color theme="1"/>
        <rFont val="Calibri"/>
        <family val="2"/>
        <scheme val="minor"/>
      </rPr>
      <t>Malaysia)</t>
    </r>
  </si>
  <si>
    <r>
      <rPr>
        <sz val="11"/>
        <color indexed="8"/>
        <rFont val="Microsoft Sans Serif"/>
        <family val="2"/>
      </rPr>
      <t>ไนจีเรีย (</t>
    </r>
    <r>
      <rPr>
        <sz val="11"/>
        <color theme="1"/>
        <rFont val="Calibri"/>
        <family val="2"/>
        <scheme val="minor"/>
      </rPr>
      <t>Nigeria)</t>
    </r>
  </si>
  <si>
    <r>
      <rPr>
        <sz val="11"/>
        <color indexed="8"/>
        <rFont val="Microsoft Sans Serif"/>
        <family val="2"/>
      </rPr>
      <t>เปรู (</t>
    </r>
    <r>
      <rPr>
        <sz val="11"/>
        <color theme="1"/>
        <rFont val="Calibri"/>
        <family val="2"/>
        <scheme val="minor"/>
      </rPr>
      <t>Peru)</t>
    </r>
  </si>
  <si>
    <r>
      <rPr>
        <sz val="11"/>
        <color indexed="8"/>
        <rFont val="Microsoft Sans Serif"/>
        <family val="2"/>
      </rPr>
      <t>ไทย (</t>
    </r>
    <r>
      <rPr>
        <sz val="11"/>
        <color theme="1"/>
        <rFont val="Calibri"/>
        <family val="2"/>
        <scheme val="minor"/>
      </rPr>
      <t>Thailand)</t>
    </r>
  </si>
  <si>
    <r>
      <rPr>
        <sz val="11"/>
        <color indexed="8"/>
        <rFont val="Microsoft Sans Serif"/>
        <family val="2"/>
      </rPr>
      <t>อินเดีย (</t>
    </r>
    <r>
      <rPr>
        <sz val="11"/>
        <color theme="1"/>
        <rFont val="Calibri"/>
        <family val="2"/>
        <scheme val="minor"/>
      </rPr>
      <t>India)</t>
    </r>
  </si>
  <si>
    <r>
      <rPr>
        <sz val="11"/>
        <color indexed="8"/>
        <rFont val="Microsoft Sans Serif"/>
        <family val="2"/>
      </rPr>
      <t>ฮอนดูรัส (</t>
    </r>
    <r>
      <rPr>
        <sz val="11"/>
        <color theme="1"/>
        <rFont val="Calibri"/>
        <family val="2"/>
        <scheme val="minor"/>
      </rPr>
      <t>Honduras)</t>
    </r>
  </si>
  <si>
    <r>
      <rPr>
        <sz val="11"/>
        <color indexed="8"/>
        <rFont val="Microsoft Sans Serif"/>
        <family val="2"/>
      </rPr>
      <t>กัวเตมาลา (</t>
    </r>
    <r>
      <rPr>
        <sz val="11"/>
        <color theme="1"/>
        <rFont val="Calibri"/>
        <family val="2"/>
        <scheme val="minor"/>
      </rPr>
      <t>Guatemala)</t>
    </r>
  </si>
  <si>
    <r>
      <rPr>
        <sz val="11"/>
        <color indexed="8"/>
        <rFont val="Microsoft Sans Serif"/>
        <family val="2"/>
      </rPr>
      <t>กานา (</t>
    </r>
    <r>
      <rPr>
        <sz val="11"/>
        <color theme="1"/>
        <rFont val="Calibri"/>
        <family val="2"/>
        <scheme val="minor"/>
      </rPr>
      <t>Ghana)</t>
    </r>
  </si>
  <si>
    <r>
      <rPr>
        <sz val="11"/>
        <color indexed="8"/>
        <rFont val="Microsoft Sans Serif"/>
        <family val="2"/>
      </rPr>
      <t>กาบอน (</t>
    </r>
    <r>
      <rPr>
        <sz val="11"/>
        <color theme="1"/>
        <rFont val="Calibri"/>
        <family val="2"/>
        <scheme val="minor"/>
      </rPr>
      <t>Gabon)</t>
    </r>
  </si>
  <si>
    <r>
      <rPr>
        <sz val="11"/>
        <color indexed="8"/>
        <rFont val="Microsoft Sans Serif"/>
        <family val="2"/>
      </rPr>
      <t>ไอวอรี่โคต (</t>
    </r>
    <r>
      <rPr>
        <sz val="11"/>
        <color theme="1"/>
        <rFont val="Calibri"/>
        <family val="2"/>
        <scheme val="minor"/>
      </rPr>
      <t>Côte d'Ivoire)</t>
    </r>
  </si>
  <si>
    <r>
      <rPr>
        <sz val="11"/>
        <color indexed="8"/>
        <rFont val="Microsoft Sans Serif"/>
        <family val="2"/>
      </rPr>
      <t>คอสตาริก้า (</t>
    </r>
    <r>
      <rPr>
        <sz val="11"/>
        <color theme="1"/>
        <rFont val="Calibri"/>
        <family val="2"/>
        <scheme val="minor"/>
      </rPr>
      <t>Costa Rica)</t>
    </r>
  </si>
  <si>
    <r>
      <rPr>
        <sz val="11"/>
        <color indexed="8"/>
        <rFont val="Microsoft Sans Serif"/>
        <family val="2"/>
      </rPr>
      <t>คองโก (</t>
    </r>
    <r>
      <rPr>
        <sz val="11"/>
        <color theme="1"/>
        <rFont val="Calibri"/>
        <family val="2"/>
        <scheme val="minor"/>
      </rPr>
      <t>Congo)</t>
    </r>
  </si>
  <si>
    <r>
      <rPr>
        <sz val="11"/>
        <color indexed="8"/>
        <rFont val="Microsoft Sans Serif"/>
        <family val="2"/>
      </rPr>
      <t>โคลัมเบีย (</t>
    </r>
    <r>
      <rPr>
        <sz val="11"/>
        <color theme="1"/>
        <rFont val="Calibri"/>
        <family val="2"/>
        <scheme val="minor"/>
      </rPr>
      <t>Colombia)</t>
    </r>
  </si>
  <si>
    <r>
      <rPr>
        <sz val="11"/>
        <color indexed="8"/>
        <rFont val="Microsoft Sans Serif"/>
        <family val="2"/>
      </rPr>
      <t>คาร์เมรูน (</t>
    </r>
    <r>
      <rPr>
        <sz val="11"/>
        <color theme="1"/>
        <rFont val="Calibri"/>
        <family val="2"/>
        <scheme val="minor"/>
      </rPr>
      <t>Cameroon)</t>
    </r>
  </si>
  <si>
    <r>
      <rPr>
        <sz val="11"/>
        <color indexed="8"/>
        <rFont val="Microsoft Sans Serif"/>
        <family val="2"/>
      </rPr>
      <t>กัมพูชา (</t>
    </r>
    <r>
      <rPr>
        <sz val="11"/>
        <color theme="1"/>
        <rFont val="Calibri"/>
        <family val="2"/>
        <scheme val="minor"/>
      </rPr>
      <t>Cambodia)</t>
    </r>
  </si>
  <si>
    <r>
      <rPr>
        <sz val="11"/>
        <color indexed="8"/>
        <rFont val="Microsoft Sans Serif"/>
        <family val="2"/>
      </rPr>
      <t>บราซิล (</t>
    </r>
    <r>
      <rPr>
        <sz val="11"/>
        <color theme="1"/>
        <rFont val="Calibri"/>
        <family val="2"/>
        <scheme val="minor"/>
      </rPr>
      <t>Brazil)</t>
    </r>
  </si>
  <si>
    <r>
      <rPr>
        <sz val="11"/>
        <color indexed="8"/>
        <rFont val="Microsoft Sans Serif"/>
        <family val="2"/>
      </rPr>
      <t>โบลิเวีย (</t>
    </r>
    <r>
      <rPr>
        <sz val="11"/>
        <color theme="1"/>
        <rFont val="Calibri"/>
        <family val="2"/>
        <scheme val="minor"/>
      </rPr>
      <t>Bolivia)</t>
    </r>
  </si>
  <si>
    <r>
      <t xml:space="preserve">% </t>
    </r>
    <r>
      <rPr>
        <sz val="11"/>
        <rFont val="Microsoft Sans Serif"/>
        <family val="2"/>
      </rPr>
      <t>อัตราการสกัดน้ำมันปาล์มเมล็ดใน (</t>
    </r>
    <r>
      <rPr>
        <sz val="11"/>
        <rFont val="Calibri"/>
        <family val="2"/>
      </rPr>
      <t>KER)</t>
    </r>
  </si>
  <si>
    <r>
      <rPr>
        <sz val="11"/>
        <rFont val="Microsoft Sans Serif"/>
        <family val="2"/>
      </rPr>
      <t>การขนส่งทางทะเล</t>
    </r>
    <r>
      <rPr>
        <sz val="11"/>
        <rFont val="Calibri"/>
        <family val="2"/>
      </rPr>
      <t xml:space="preserve"> kg CO</t>
    </r>
    <r>
      <rPr>
        <vertAlign val="subscript"/>
        <sz val="11"/>
        <color indexed="8"/>
        <rFont val="Calibri"/>
        <family val="2"/>
      </rPr>
      <t>2</t>
    </r>
    <r>
      <rPr>
        <sz val="11"/>
        <color indexed="8"/>
        <rFont val="Calibri"/>
        <family val="2"/>
      </rPr>
      <t>e/km.t</t>
    </r>
  </si>
  <si>
    <r>
      <rPr>
        <sz val="11"/>
        <rFont val="Microsoft Sans Serif"/>
        <family val="2"/>
      </rPr>
      <t xml:space="preserve">ดีเซล </t>
    </r>
    <r>
      <rPr>
        <sz val="11"/>
        <rFont val="Calibri"/>
        <family val="2"/>
      </rPr>
      <t xml:space="preserve"> kg CO</t>
    </r>
    <r>
      <rPr>
        <vertAlign val="subscript"/>
        <sz val="11"/>
        <rFont val="Calibri"/>
        <family val="2"/>
      </rPr>
      <t>2</t>
    </r>
    <r>
      <rPr>
        <sz val="11"/>
        <rFont val="Calibri"/>
        <family val="2"/>
      </rPr>
      <t>e/l</t>
    </r>
  </si>
  <si>
    <r>
      <rPr>
        <sz val="11"/>
        <rFont val="Microsoft Sans Serif"/>
        <family val="2"/>
      </rPr>
      <t>เบนซิน</t>
    </r>
    <r>
      <rPr>
        <sz val="11"/>
        <rFont val="Calibri"/>
        <family val="2"/>
      </rPr>
      <t xml:space="preserve"> kg CO</t>
    </r>
    <r>
      <rPr>
        <vertAlign val="subscript"/>
        <sz val="11"/>
        <rFont val="Calibri"/>
        <family val="2"/>
      </rPr>
      <t>2</t>
    </r>
    <r>
      <rPr>
        <sz val="11"/>
        <rFont val="Calibri"/>
        <family val="2"/>
      </rPr>
      <t>e/l</t>
    </r>
  </si>
  <si>
    <r>
      <t xml:space="preserve">GWP </t>
    </r>
    <r>
      <rPr>
        <sz val="11"/>
        <rFont val="Microsoft Sans Serif"/>
        <family val="2"/>
      </rPr>
      <t>ของ</t>
    </r>
    <r>
      <rPr>
        <sz val="11"/>
        <rFont val="Calibri"/>
        <family val="2"/>
      </rPr>
      <t xml:space="preserve"> N</t>
    </r>
    <r>
      <rPr>
        <vertAlign val="subscript"/>
        <sz val="11"/>
        <rFont val="Calibri"/>
        <family val="2"/>
      </rPr>
      <t>2</t>
    </r>
    <r>
      <rPr>
        <sz val="11"/>
        <rFont val="Calibri"/>
        <family val="2"/>
      </rPr>
      <t>O kgCO</t>
    </r>
    <r>
      <rPr>
        <vertAlign val="subscript"/>
        <sz val="11"/>
        <rFont val="Calibri"/>
        <family val="2"/>
      </rPr>
      <t>2</t>
    </r>
    <r>
      <rPr>
        <sz val="11"/>
        <rFont val="Calibri"/>
        <family val="2"/>
      </rPr>
      <t>e/kgN</t>
    </r>
    <r>
      <rPr>
        <vertAlign val="subscript"/>
        <sz val="11"/>
        <rFont val="Calibri"/>
        <family val="2"/>
      </rPr>
      <t>2</t>
    </r>
    <r>
      <rPr>
        <sz val="11"/>
        <rFont val="Calibri"/>
        <family val="2"/>
      </rPr>
      <t>O</t>
    </r>
  </si>
  <si>
    <r>
      <rPr>
        <sz val="11"/>
        <rFont val="Microsoft Sans Serif"/>
        <family val="2"/>
      </rPr>
      <t xml:space="preserve">การขนส่งปุ๋ย </t>
    </r>
    <r>
      <rPr>
        <sz val="11"/>
        <rFont val="Calibri"/>
        <family val="2"/>
      </rPr>
      <t>kgCO</t>
    </r>
    <r>
      <rPr>
        <vertAlign val="subscript"/>
        <sz val="11"/>
        <rFont val="Calibri"/>
        <family val="2"/>
      </rPr>
      <t>2</t>
    </r>
    <r>
      <rPr>
        <sz val="11"/>
        <rFont val="Calibri"/>
        <family val="2"/>
      </rPr>
      <t>e/km.t</t>
    </r>
  </si>
  <si>
    <t>โรงงานสกัดน้ำมันปาล์ม</t>
  </si>
  <si>
    <t xml:space="preserve">การใช้ที่ดินก่อนหน้า </t>
  </si>
  <si>
    <r>
      <rPr>
        <sz val="11"/>
        <color indexed="8"/>
        <rFont val="Microsoft Sans Serif"/>
        <family val="2"/>
      </rPr>
      <t xml:space="preserve">การใช้ดีเซลสำหรับการขนส่งทะลายปาล์มเปล่าทางท้องถนน </t>
    </r>
    <r>
      <rPr>
        <sz val="11"/>
        <color theme="1"/>
        <rFont val="Calibri"/>
        <family val="2"/>
        <scheme val="minor"/>
      </rPr>
      <t xml:space="preserve"> l/km.t</t>
    </r>
  </si>
  <si>
    <r>
      <t xml:space="preserve">GWP </t>
    </r>
    <r>
      <rPr>
        <sz val="11"/>
        <color indexed="8"/>
        <rFont val="Microsoft Sans Serif"/>
        <family val="2"/>
      </rPr>
      <t xml:space="preserve">ของ </t>
    </r>
    <r>
      <rPr>
        <sz val="11"/>
        <color theme="1"/>
        <rFont val="Calibri"/>
        <family val="2"/>
        <scheme val="minor"/>
      </rPr>
      <t>CH</t>
    </r>
    <r>
      <rPr>
        <vertAlign val="subscript"/>
        <sz val="11"/>
        <color indexed="8"/>
        <rFont val="Calibri"/>
        <family val="2"/>
      </rPr>
      <t>4</t>
    </r>
    <r>
      <rPr>
        <sz val="11"/>
        <color indexed="8"/>
        <rFont val="Calibri"/>
        <family val="2"/>
      </rPr>
      <t xml:space="preserve"> kgCO</t>
    </r>
    <r>
      <rPr>
        <vertAlign val="subscript"/>
        <sz val="11"/>
        <color indexed="8"/>
        <rFont val="Calibri"/>
        <family val="2"/>
      </rPr>
      <t>2</t>
    </r>
    <r>
      <rPr>
        <sz val="11"/>
        <color indexed="8"/>
        <rFont val="Calibri"/>
        <family val="2"/>
      </rPr>
      <t>e/kg CH</t>
    </r>
    <r>
      <rPr>
        <vertAlign val="subscript"/>
        <sz val="11"/>
        <color indexed="8"/>
        <rFont val="Calibri"/>
        <family val="2"/>
      </rPr>
      <t>4</t>
    </r>
  </si>
  <si>
    <t>ไคเซอไรด์</t>
  </si>
  <si>
    <t>ทะลายปาล์มเปล่า</t>
  </si>
  <si>
    <r>
      <t>N</t>
    </r>
    <r>
      <rPr>
        <sz val="11"/>
        <color indexed="8"/>
        <rFont val="Microsoft Sans Serif"/>
        <family val="2"/>
      </rPr>
      <t>จากแอมโมเนียไนเตรด</t>
    </r>
  </si>
  <si>
    <r>
      <t xml:space="preserve">N </t>
    </r>
    <r>
      <rPr>
        <sz val="11"/>
        <color indexed="8"/>
        <rFont val="Microsoft Sans Serif"/>
        <family val="2"/>
      </rPr>
      <t xml:space="preserve">จากแอมโมเนียซัลเฟต </t>
    </r>
  </si>
  <si>
    <r>
      <t xml:space="preserve">N </t>
    </r>
    <r>
      <rPr>
        <sz val="11"/>
        <color indexed="8"/>
        <rFont val="Microsoft Sans Serif"/>
        <family val="2"/>
      </rPr>
      <t xml:space="preserve">จากแอมโมเนียคลอไรด์ </t>
    </r>
  </si>
  <si>
    <r>
      <t>N</t>
    </r>
    <r>
      <rPr>
        <sz val="11"/>
        <color indexed="8"/>
        <rFont val="Microsoft Sans Serif"/>
        <family val="2"/>
      </rPr>
      <t xml:space="preserve">จากไดแอมโมเนียฟอสเฟต </t>
    </r>
    <r>
      <rPr>
        <sz val="11"/>
        <color theme="1"/>
        <rFont val="Calibri"/>
        <family val="2"/>
        <scheme val="minor"/>
      </rPr>
      <t xml:space="preserve"> </t>
    </r>
  </si>
  <si>
    <r>
      <t>N</t>
    </r>
    <r>
      <rPr>
        <sz val="11"/>
        <color indexed="8"/>
        <rFont val="Microsoft Sans Serif"/>
        <family val="2"/>
      </rPr>
      <t>จากปุ๋ยไนโตรเจนต่างๆ</t>
    </r>
    <r>
      <rPr>
        <sz val="11"/>
        <color theme="1"/>
        <rFont val="Calibri"/>
        <family val="2"/>
        <scheme val="minor"/>
      </rPr>
      <t xml:space="preserve"> </t>
    </r>
  </si>
  <si>
    <r>
      <t xml:space="preserve">P2O5 </t>
    </r>
    <r>
      <rPr>
        <sz val="11"/>
        <color indexed="8"/>
        <rFont val="Microsoft Sans Serif"/>
        <family val="2"/>
      </rPr>
      <t>จากไดแอมโมเนียฟอสเฟต</t>
    </r>
    <r>
      <rPr>
        <sz val="11"/>
        <color theme="1"/>
        <rFont val="Calibri"/>
        <family val="2"/>
        <scheme val="minor"/>
      </rPr>
      <t xml:space="preserve">  </t>
    </r>
  </si>
  <si>
    <r>
      <t xml:space="preserve">P2O5 </t>
    </r>
    <r>
      <rPr>
        <sz val="11"/>
        <color indexed="8"/>
        <rFont val="Microsoft Sans Serif"/>
        <family val="2"/>
      </rPr>
      <t>จากทริเปิ้ล ซุปเปอร์ฟอสเฟต</t>
    </r>
  </si>
  <si>
    <r>
      <t xml:space="preserve">P2O5 </t>
    </r>
    <r>
      <rPr>
        <sz val="11"/>
        <color indexed="8"/>
        <rFont val="Microsoft Sans Serif"/>
        <family val="2"/>
      </rPr>
      <t xml:space="preserve">จากหินฟอสเฟต </t>
    </r>
  </si>
  <si>
    <r>
      <t xml:space="preserve">P2O5 </t>
    </r>
    <r>
      <rPr>
        <sz val="11"/>
        <color indexed="8"/>
        <rFont val="Microsoft Sans Serif"/>
        <family val="2"/>
      </rPr>
      <t xml:space="preserve">จากปุ๋ยฟอสฟอรัสต่างๆ </t>
    </r>
  </si>
  <si>
    <r>
      <t xml:space="preserve">K2O </t>
    </r>
    <r>
      <rPr>
        <sz val="11"/>
        <color indexed="8"/>
        <rFont val="Microsoft Sans Serif"/>
        <family val="2"/>
      </rPr>
      <t xml:space="preserve">จากมิวริเอต ออฟ โปแตส หรือโปแตสเซียมคลอไรด์ </t>
    </r>
    <r>
      <rPr>
        <sz val="11"/>
        <color theme="1"/>
        <rFont val="Calibri"/>
        <family val="2"/>
        <scheme val="minor"/>
      </rPr>
      <t>from muriate of potash or potassium chloride</t>
    </r>
  </si>
  <si>
    <r>
      <t xml:space="preserve">K2O </t>
    </r>
    <r>
      <rPr>
        <sz val="11"/>
        <color indexed="8"/>
        <rFont val="Microsoft Sans Serif"/>
        <family val="2"/>
      </rPr>
      <t xml:space="preserve">จากโพแตสเซียมซัลเฟส </t>
    </r>
  </si>
  <si>
    <r>
      <t xml:space="preserve">K2O </t>
    </r>
    <r>
      <rPr>
        <sz val="11"/>
        <color indexed="8"/>
        <rFont val="Microsoft Sans Serif"/>
        <family val="2"/>
      </rPr>
      <t>จากปุ๋ยโปแตเซียมต่างๆ</t>
    </r>
  </si>
  <si>
    <r>
      <t xml:space="preserve">MgO </t>
    </r>
    <r>
      <rPr>
        <sz val="11"/>
        <color indexed="8"/>
        <rFont val="Microsoft Sans Serif"/>
        <family val="2"/>
      </rPr>
      <t xml:space="preserve">จากแมกนีเซียมออกไซด์จากพืช </t>
    </r>
  </si>
  <si>
    <r>
      <t xml:space="preserve">Ca </t>
    </r>
    <r>
      <rPr>
        <sz val="11"/>
        <color indexed="8"/>
        <rFont val="Microsoft Sans Serif"/>
        <family val="2"/>
      </rPr>
      <t>จากแคลเซียมคลอไรด์จากพืช</t>
    </r>
  </si>
  <si>
    <r>
      <t xml:space="preserve">S </t>
    </r>
    <r>
      <rPr>
        <sz val="11"/>
        <color indexed="8"/>
        <rFont val="Microsoft Sans Serif"/>
        <family val="2"/>
      </rPr>
      <t>จาก</t>
    </r>
  </si>
  <si>
    <r>
      <t xml:space="preserve">Cu </t>
    </r>
    <r>
      <rPr>
        <sz val="11"/>
        <color indexed="8"/>
        <rFont val="Microsoft Sans Serif"/>
        <family val="2"/>
      </rPr>
      <t>จากคอปเปอร์ออกไซด์จากพืช</t>
    </r>
  </si>
  <si>
    <r>
      <t xml:space="preserve">Fe </t>
    </r>
    <r>
      <rPr>
        <sz val="11"/>
        <color indexed="8"/>
        <rFont val="Microsoft Sans Serif"/>
        <family val="2"/>
      </rPr>
      <t>จากไอรอนซัลเฟตจากพืช</t>
    </r>
  </si>
  <si>
    <r>
      <t xml:space="preserve">B </t>
    </r>
    <r>
      <rPr>
        <sz val="11"/>
        <color indexed="8"/>
        <rFont val="Microsoft Sans Serif"/>
        <family val="2"/>
      </rPr>
      <t xml:space="preserve">จากโบริคออกไซด์จากพืช </t>
    </r>
  </si>
  <si>
    <r>
      <t>Zn</t>
    </r>
    <r>
      <rPr>
        <sz val="11"/>
        <color indexed="8"/>
        <rFont val="Microsoft Sans Serif"/>
        <family val="2"/>
      </rPr>
      <t xml:space="preserve">จากซิงค์ออกไซด์จากพืช </t>
    </r>
    <r>
      <rPr>
        <sz val="11"/>
        <color theme="1"/>
        <rFont val="Calibri"/>
        <family val="2"/>
        <scheme val="minor"/>
      </rPr>
      <t>t</t>
    </r>
  </si>
  <si>
    <r>
      <rPr>
        <b/>
        <sz val="11"/>
        <color indexed="8"/>
        <rFont val="Microsoft Sans Serif"/>
        <family val="2"/>
      </rPr>
      <t xml:space="preserve">แฟ้มข้อมูลงานนี้ถูกล็อคไว้เพื่อป้องกันผู้ใช้ทำการเขียนทับเนื้อหาโดยไม่ได้เจตนา รหัสผ่านในการปลดล็คในแฟ้มงานนี้ คือ </t>
    </r>
    <r>
      <rPr>
        <b/>
        <sz val="11"/>
        <color indexed="8"/>
        <rFont val="Calibri"/>
        <family val="2"/>
      </rPr>
      <t xml:space="preserve"> "</t>
    </r>
    <r>
      <rPr>
        <b/>
        <sz val="11"/>
        <color indexed="8"/>
        <rFont val="Calibri"/>
        <family val="2"/>
      </rPr>
      <t>default"</t>
    </r>
  </si>
  <si>
    <r>
      <t xml:space="preserve">% POME  </t>
    </r>
    <r>
      <rPr>
        <sz val="11"/>
        <rFont val="Microsoft Sans Serif"/>
        <family val="2"/>
      </rPr>
      <t xml:space="preserve">ส่งไปยังบ่อน้ำทิ้ง (แบบดั้งเดิม) </t>
    </r>
  </si>
  <si>
    <r>
      <t xml:space="preserve">% </t>
    </r>
    <r>
      <rPr>
        <sz val="11"/>
        <rFont val="Microsoft Sans Serif"/>
        <family val="2"/>
      </rPr>
      <t>ประสิทธิภาพการใช้แก๊สมอเตอร์</t>
    </r>
  </si>
  <si>
    <r>
      <rPr>
        <sz val="11"/>
        <rFont val="Microsoft Sans Serif"/>
        <family val="2"/>
      </rPr>
      <t xml:space="preserve">บ่อบำบัดน้ำ (แบบดั้งเดิม) </t>
    </r>
  </si>
  <si>
    <r>
      <rPr>
        <sz val="11"/>
        <rFont val="Microsoft Sans Serif"/>
        <family val="2"/>
      </rPr>
      <t>การใช้กระแสไฟฟ้า, kWh / ปี</t>
    </r>
  </si>
  <si>
    <t>ข้อมูลค่าคงที่</t>
  </si>
  <si>
    <r>
      <rPr>
        <i/>
        <sz val="11"/>
        <rFont val="Microsoft Sans Serif"/>
        <family val="2"/>
      </rPr>
      <t xml:space="preserve">ใบงานนี้ได้รวบรวมปัจจัยการแปลงค่าที่เป็นมาตรฐาน และข้อมูลจำเป็นต้องใช้ในการคำนวณ แต่ยังคงไม่มีข้อมูลที่ใช้ทั่วไปจากผู้ปลูก ค่าสำหรับการเก็บกักคาร์บอนในการใช้ที่ดินจะปรับให้เป็นปัจจุบันกับค่าที่ทางคณะทำงาน GHGWG2 (WS3)ได้จัดทำขึ้น เมื่อมีการช่วยสอบทานโดยกลุ่มผู้เชี่ยวชาญและพิมพ์เผยแพร่  </t>
    </r>
    <r>
      <rPr>
        <i/>
        <sz val="11"/>
        <rFont val="Calibri"/>
        <family val="2"/>
      </rPr>
      <t xml:space="preserve"> (Agus et al. in press [25]). </t>
    </r>
  </si>
  <si>
    <r>
      <t xml:space="preserve">% </t>
    </r>
    <r>
      <rPr>
        <sz val="11"/>
        <rFont val="Microsoft Sans Serif"/>
        <family val="2"/>
      </rPr>
      <t>ประสิทธิภาพการใช้แก๊สมอเตอร</t>
    </r>
  </si>
  <si>
    <r>
      <rPr>
        <sz val="11"/>
        <rFont val="Microsoft Sans Serif"/>
        <family val="2"/>
      </rPr>
      <t>ค่าความร้อนต่ำกว่า</t>
    </r>
    <r>
      <rPr>
        <sz val="11"/>
        <rFont val="Calibri"/>
        <family val="2"/>
      </rPr>
      <t xml:space="preserve">  LHV MJ/kg CH</t>
    </r>
    <r>
      <rPr>
        <vertAlign val="subscript"/>
        <sz val="11"/>
        <rFont val="Calibri"/>
        <family val="2"/>
      </rPr>
      <t>4</t>
    </r>
  </si>
  <si>
    <r>
      <rPr>
        <sz val="11"/>
        <rFont val="Microsoft Sans Serif"/>
        <family val="2"/>
      </rPr>
      <t>ค่าสัมประสิทธิ์การปล่อยกระแสไฟฟ้า</t>
    </r>
    <r>
      <rPr>
        <sz val="11"/>
        <rFont val="Calibri"/>
        <family val="2"/>
      </rPr>
      <t xml:space="preserve">, </t>
    </r>
    <r>
      <rPr>
        <sz val="11"/>
        <rFont val="Microsoft Sans Serif"/>
        <family val="2"/>
      </rPr>
      <t>กก.</t>
    </r>
    <r>
      <rPr>
        <sz val="11"/>
        <rFont val="Calibri"/>
        <family val="2"/>
      </rPr>
      <t>CO</t>
    </r>
    <r>
      <rPr>
        <vertAlign val="subscript"/>
        <sz val="11"/>
        <rFont val="Calibri"/>
        <family val="2"/>
      </rPr>
      <t>2</t>
    </r>
    <r>
      <rPr>
        <sz val="11"/>
        <rFont val="Calibri"/>
        <family val="2"/>
      </rPr>
      <t>e/kWh</t>
    </r>
  </si>
  <si>
    <r>
      <rPr>
        <sz val="11"/>
        <rFont val="Microsoft Sans Serif"/>
        <family val="2"/>
      </rPr>
      <t>ค่าสัมประสิทธิ์การปล่อยกระแสไฟฟ้า</t>
    </r>
    <r>
      <rPr>
        <sz val="11"/>
        <rFont val="Calibri"/>
        <family val="2"/>
      </rPr>
      <t xml:space="preserve"> </t>
    </r>
    <r>
      <rPr>
        <sz val="11"/>
        <rFont val="Microsoft Sans Serif"/>
        <family val="2"/>
      </rPr>
      <t>กก.</t>
    </r>
    <r>
      <rPr>
        <sz val="11"/>
        <rFont val="Calibri"/>
        <family val="2"/>
      </rPr>
      <t xml:space="preserve"> CO</t>
    </r>
    <r>
      <rPr>
        <vertAlign val="subscript"/>
        <sz val="11"/>
        <rFont val="Calibri"/>
        <family val="2"/>
      </rPr>
      <t>2</t>
    </r>
    <r>
      <rPr>
        <sz val="11"/>
        <rFont val="Calibri"/>
        <family val="2"/>
      </rPr>
      <t>e/MJ</t>
    </r>
  </si>
  <si>
    <r>
      <rPr>
        <sz val="11"/>
        <rFont val="Microsoft Sans Serif"/>
        <family val="2"/>
      </rPr>
      <t>ค่าความร้อนต่ำกว่า</t>
    </r>
    <r>
      <rPr>
        <sz val="11"/>
        <rFont val="Calibri"/>
        <family val="2"/>
      </rPr>
      <t xml:space="preserve">  LHV MJ/kg CH4</t>
    </r>
  </si>
  <si>
    <r>
      <rPr>
        <sz val="11"/>
        <color indexed="8"/>
        <rFont val="Microsoft Sans Serif"/>
        <family val="2"/>
      </rPr>
      <t>ค่าความร้อนต่ำกว่าของทะลายปาล์มเปล่า</t>
    </r>
    <r>
      <rPr>
        <sz val="11"/>
        <color theme="1"/>
        <rFont val="Calibri"/>
        <family val="2"/>
        <scheme val="minor"/>
      </rPr>
      <t xml:space="preserve">  MJ/kg (FW)</t>
    </r>
  </si>
  <si>
    <r>
      <t xml:space="preserve">% </t>
    </r>
    <r>
      <rPr>
        <sz val="11"/>
        <color indexed="8"/>
        <rFont val="Microsoft Sans Serif"/>
        <family val="2"/>
      </rPr>
      <t xml:space="preserve">ประสิทธิภาพเครื่องปั่นกระแสไฟฟ้าจากทะลายปาล์มเปล่า </t>
    </r>
  </si>
  <si>
    <t>พารามิเตอร์ที่ใช้</t>
  </si>
  <si>
    <r>
      <rPr>
        <sz val="14"/>
        <color indexed="8"/>
        <rFont val="Microsoft Sans Serif"/>
        <family val="2"/>
      </rPr>
      <t xml:space="preserve">ปุ๋ยแมกนีเซียม </t>
    </r>
    <r>
      <rPr>
        <sz val="14"/>
        <color indexed="8"/>
        <rFont val="Calibri"/>
        <family val="2"/>
      </rPr>
      <t>(Ground magnesium limestone)</t>
    </r>
  </si>
  <si>
    <r>
      <rPr>
        <sz val="14"/>
        <color indexed="8"/>
        <rFont val="Microsoft Sans Serif"/>
        <family val="2"/>
      </rPr>
      <t xml:space="preserve">ปุ๋ยหินฟอสเฟต </t>
    </r>
    <r>
      <rPr>
        <sz val="14"/>
        <color indexed="8"/>
        <rFont val="Calibri"/>
        <family val="2"/>
      </rPr>
      <t>(Ground rock phosphate)</t>
    </r>
  </si>
  <si>
    <t xml:space="preserve">การแผ้วถางพื้นที่ </t>
  </si>
  <si>
    <r>
      <rPr>
        <i/>
        <sz val="11"/>
        <rFont val="Microsoft Sans Serif"/>
        <family val="2"/>
      </rPr>
      <t>วิธีการใช้</t>
    </r>
    <r>
      <rPr>
        <i/>
        <sz val="11"/>
        <rFont val="Calibri"/>
        <family val="2"/>
      </rPr>
      <t xml:space="preserve">: </t>
    </r>
    <r>
      <rPr>
        <i/>
        <sz val="11"/>
        <rFont val="Microsoft Sans Serif"/>
        <family val="2"/>
      </rPr>
      <t xml:space="preserve">ลงข้อมูลในช่องการใช้พลังงานเชื้อเพลิงโดยประมาณรายปี รวมถึงการขนส่งทะลายปาล์มสดไปยังโรงงานสกัด ขนส่งทะลายปาล์มเปล่าและ/หรือปุ๋ยหมักไปยังพื้นที่ การขนส่งคนงานและอุปกรณ์เครื่องมือต่างในพื้นที่ การทำงานของเครื่องจักรกล เช่น เครื่องหว่านปุ๋ย ปั๊มพ์ และเครื่องพลิกกลับกองปุ๋ยหมัก และการดูแลรักษาระบบโครงสร้างพื้นฐาน เช่น ถนนหนทาง และการระบายน้ำสำหรับสวนปาล์มของโรงงานงานสกัดน้ำมันปาล์ม ขั้นตอนนี้ไม่นับรวมการใช้พลังงานเชื้อเพลิงสำหรับการแผ้วถางพื้นที่ (สำหรับเตรียมพื้นที่ปลูกใหม่)  </t>
    </r>
  </si>
  <si>
    <r>
      <rPr>
        <sz val="11"/>
        <color indexed="8"/>
        <rFont val="Microsoft Sans Serif"/>
        <family val="2"/>
      </rPr>
      <t>ปริมาณการใช้</t>
    </r>
    <r>
      <rPr>
        <sz val="11"/>
        <color theme="1"/>
        <rFont val="Calibri"/>
        <family val="2"/>
        <scheme val="minor"/>
      </rPr>
      <t xml:space="preserve"> l/</t>
    </r>
    <r>
      <rPr>
        <sz val="11"/>
        <color indexed="8"/>
        <rFont val="Microsoft Sans Serif"/>
        <family val="2"/>
      </rPr>
      <t>ปี</t>
    </r>
  </si>
  <si>
    <r>
      <t xml:space="preserve">1. </t>
    </r>
    <r>
      <rPr>
        <b/>
        <u/>
        <sz val="26"/>
        <color indexed="62"/>
        <rFont val="Microsoft Sans Serif"/>
        <family val="2"/>
      </rPr>
      <t>การปล่อยGHGจากการเปลี่ยนแปลงการใช้ที่ดิน (LUC emissions)</t>
    </r>
  </si>
  <si>
    <r>
      <rPr>
        <sz val="11"/>
        <color indexed="8"/>
        <rFont val="Microsoft Sans Serif"/>
        <family val="2"/>
      </rPr>
      <t>การปล่อย</t>
    </r>
    <r>
      <rPr>
        <sz val="11"/>
        <color indexed="8"/>
        <rFont val="Microsoft Sans Serif"/>
        <family val="2"/>
      </rPr>
      <t>GHG</t>
    </r>
    <r>
      <rPr>
        <sz val="11"/>
        <color theme="1"/>
        <rFont val="Calibri"/>
        <family val="2"/>
        <scheme val="minor"/>
      </rPr>
      <t xml:space="preserve"> </t>
    </r>
    <r>
      <rPr>
        <sz val="11"/>
        <color indexed="8"/>
        <rFont val="Microsoft Sans Serif"/>
        <family val="2"/>
      </rPr>
      <t>จากการเปลี่ยนแปลงการใช้ที่ดิน</t>
    </r>
    <r>
      <rPr>
        <sz val="11"/>
        <color theme="1"/>
        <rFont val="Calibri"/>
        <family val="2"/>
        <scheme val="minor"/>
      </rPr>
      <t xml:space="preserve"> (</t>
    </r>
    <r>
      <rPr>
        <sz val="11"/>
        <color indexed="8"/>
        <rFont val="Microsoft Sans Serif"/>
        <family val="2"/>
      </rPr>
      <t>รวมการใช้ประโยชน์อื่นๆ</t>
    </r>
    <r>
      <rPr>
        <sz val="11"/>
        <color theme="1"/>
        <rFont val="Calibri"/>
        <family val="2"/>
        <scheme val="minor"/>
      </rPr>
      <t>), tCO</t>
    </r>
    <r>
      <rPr>
        <vertAlign val="subscript"/>
        <sz val="11"/>
        <color indexed="8"/>
        <rFont val="Calibri"/>
        <family val="2"/>
      </rPr>
      <t>2</t>
    </r>
    <r>
      <rPr>
        <sz val="11"/>
        <color theme="1"/>
        <rFont val="Calibri"/>
        <family val="2"/>
        <scheme val="minor"/>
      </rPr>
      <t>e/</t>
    </r>
    <r>
      <rPr>
        <sz val="11"/>
        <color indexed="8"/>
        <rFont val="Microsoft Sans Serif"/>
        <family val="2"/>
      </rPr>
      <t>ปี</t>
    </r>
  </si>
  <si>
    <r>
      <rPr>
        <i/>
        <sz val="11"/>
        <rFont val="Microsoft Sans Serif"/>
        <family val="2"/>
      </rPr>
      <t>วิธีการใช้</t>
    </r>
    <r>
      <rPr>
        <i/>
        <sz val="11"/>
        <rFont val="Calibri"/>
        <family val="2"/>
      </rPr>
      <t xml:space="preserve">: </t>
    </r>
    <r>
      <rPr>
        <i/>
        <sz val="11"/>
        <rFont val="Microsoft Sans Serif"/>
        <family val="2"/>
      </rPr>
      <t xml:space="preserve">ลงข้อมูลในส่วนผลผลิตทะลายปาล์มสดที่คาดการณ์้ในพื้นที่ปลูกใหม่ </t>
    </r>
  </si>
  <si>
    <r>
      <rPr>
        <i/>
        <sz val="11"/>
        <color indexed="8"/>
        <rFont val="Microsoft Sans Serif"/>
        <family val="2"/>
      </rPr>
      <t>วิธีการใช้</t>
    </r>
    <r>
      <rPr>
        <i/>
        <sz val="11"/>
        <color indexed="8"/>
        <rFont val="Calibri"/>
        <family val="2"/>
      </rPr>
      <t xml:space="preserve">: </t>
    </r>
    <r>
      <rPr>
        <i/>
        <sz val="11"/>
        <color indexed="8"/>
        <rFont val="Microsoft Sans Serif"/>
        <family val="2"/>
      </rPr>
      <t>ใบงานนี้เป็นการเก็บข้อมูลจากพื้นที่ปลูกที่เป็นดินพรุ จากใบงาน</t>
    </r>
    <r>
      <rPr>
        <i/>
        <sz val="11"/>
        <color indexed="8"/>
        <rFont val="Calibri"/>
        <family val="2"/>
      </rPr>
      <t xml:space="preserve"> '</t>
    </r>
    <r>
      <rPr>
        <i/>
        <sz val="11"/>
        <color indexed="8"/>
        <rFont val="Microsoft Sans Serif"/>
        <family val="2"/>
      </rPr>
      <t>การปล่อย</t>
    </r>
    <r>
      <rPr>
        <i/>
        <sz val="11"/>
        <color indexed="8"/>
        <rFont val="Calibri"/>
        <family val="2"/>
      </rPr>
      <t xml:space="preserve"> GHG </t>
    </r>
    <r>
      <rPr>
        <i/>
        <sz val="11"/>
        <color indexed="8"/>
        <rFont val="Microsoft Sans Serif"/>
        <family val="2"/>
      </rPr>
      <t>จากการเปลี่ยนแปลงการใช้ที่ดิน (</t>
    </r>
    <r>
      <rPr>
        <i/>
        <sz val="11"/>
        <color indexed="8"/>
        <rFont val="Calibri"/>
        <family val="2"/>
      </rPr>
      <t xml:space="preserve">LUC emissions)' </t>
    </r>
    <r>
      <rPr>
        <i/>
        <sz val="11"/>
        <color indexed="8"/>
        <rFont val="Microsoft Sans Serif"/>
        <family val="2"/>
      </rPr>
      <t>และประมาณการการปล่อยคาร์บอนจากดินดังกล่าว</t>
    </r>
    <r>
      <rPr>
        <i/>
        <sz val="11"/>
        <color indexed="8"/>
        <rFont val="Calibri"/>
        <family val="2"/>
      </rPr>
      <t xml:space="preserve"> </t>
    </r>
    <r>
      <rPr>
        <i/>
        <sz val="11"/>
        <color indexed="8"/>
        <rFont val="Microsoft Sans Serif"/>
        <family val="2"/>
      </rPr>
      <t xml:space="preserve">ดังเช่น </t>
    </r>
    <r>
      <rPr>
        <i/>
        <sz val="11"/>
        <color indexed="8"/>
        <rFont val="Calibri"/>
        <family val="2"/>
      </rPr>
      <t xml:space="preserve"> t CO2e/ha/</t>
    </r>
    <r>
      <rPr>
        <i/>
        <sz val="11"/>
        <color indexed="8"/>
        <rFont val="Microsoft Sans Serif"/>
        <family val="2"/>
      </rPr>
      <t>ปี</t>
    </r>
    <r>
      <rPr>
        <i/>
        <sz val="11"/>
        <color indexed="8"/>
        <rFont val="Calibri"/>
        <family val="2"/>
      </rPr>
      <t xml:space="preserve">, </t>
    </r>
    <r>
      <rPr>
        <i/>
        <sz val="11"/>
        <color indexed="8"/>
        <rFont val="Microsoft Sans Serif"/>
        <family val="2"/>
      </rPr>
      <t>โดยเฉลี่ยครอลคลุมพื้นที่โดยทั่ว  การปล่อยคาร์บอนเนื่องจากการปลูกในดินพรุได้คำนวณโดยใช้ตามสมการจากมาตรวัดตรวจสอบของการไหลเวียนคาร์บอนไดออกไซด์ (</t>
    </r>
    <r>
      <rPr>
        <i/>
        <sz val="11"/>
        <color indexed="8"/>
        <rFont val="Calibri"/>
        <family val="2"/>
      </rPr>
      <t xml:space="preserve">CO2 flux measurement) (Hooijer et al., 2010)[10]: 
</t>
    </r>
    <r>
      <rPr>
        <i/>
        <sz val="11"/>
        <color indexed="8"/>
        <rFont val="Microsoft Sans Serif"/>
        <family val="2"/>
      </rPr>
      <t>การปล่อยคาร์บอนจากดินพรุ</t>
    </r>
    <r>
      <rPr>
        <i/>
        <sz val="11"/>
        <color indexed="8"/>
        <rFont val="Calibri"/>
        <family val="2"/>
      </rPr>
      <t xml:space="preserve"> (t CO2/ha/</t>
    </r>
    <r>
      <rPr>
        <i/>
        <sz val="11"/>
        <color indexed="8"/>
        <rFont val="Microsoft Sans Serif"/>
        <family val="2"/>
      </rPr>
      <t>ปี</t>
    </r>
    <r>
      <rPr>
        <i/>
        <sz val="11"/>
        <color indexed="8"/>
        <rFont val="Calibri"/>
        <family val="2"/>
      </rPr>
      <t xml:space="preserve">) = 0.91 x </t>
    </r>
    <r>
      <rPr>
        <i/>
        <sz val="11"/>
        <color indexed="8"/>
        <rFont val="Microsoft Sans Serif"/>
        <family val="2"/>
      </rPr>
      <t>ซม.ความลึกของการระบายทางน้ำ</t>
    </r>
    <r>
      <rPr>
        <i/>
        <sz val="11"/>
        <color indexed="8"/>
        <rFont val="Calibri"/>
        <family val="2"/>
      </rPr>
      <t xml:space="preserve"> </t>
    </r>
  </si>
  <si>
    <t>ผู้ใช้กำหนด 1</t>
  </si>
  <si>
    <r>
      <rPr>
        <b/>
        <sz val="11"/>
        <color indexed="10"/>
        <rFont val="Microsoft Sans Serif"/>
        <family val="2"/>
      </rPr>
      <t>ผู้ใช้กำหนด</t>
    </r>
    <r>
      <rPr>
        <b/>
        <sz val="11"/>
        <color indexed="10"/>
        <rFont val="Calibri Bold"/>
        <family val="2"/>
      </rPr>
      <t xml:space="preserve"> 2</t>
    </r>
  </si>
  <si>
    <r>
      <rPr>
        <b/>
        <sz val="11"/>
        <color indexed="10"/>
        <rFont val="Microsoft Sans Serif"/>
        <family val="2"/>
      </rPr>
      <t>ผู้ใช้กำหนด</t>
    </r>
    <r>
      <rPr>
        <b/>
        <sz val="11"/>
        <color indexed="10"/>
        <rFont val="Calibri Bold"/>
        <family val="2"/>
      </rPr>
      <t xml:space="preserve"> 3</t>
    </r>
  </si>
  <si>
    <r>
      <rPr>
        <b/>
        <sz val="11"/>
        <color indexed="10"/>
        <rFont val="Microsoft Sans Serif"/>
        <family val="2"/>
      </rPr>
      <t>ผู้ใช้กำหนด</t>
    </r>
    <r>
      <rPr>
        <b/>
        <sz val="11"/>
        <color indexed="10"/>
        <rFont val="Calibri Bold"/>
        <family val="2"/>
      </rPr>
      <t xml:space="preserve"> 4</t>
    </r>
  </si>
  <si>
    <r>
      <rPr>
        <b/>
        <sz val="11"/>
        <color indexed="10"/>
        <rFont val="Microsoft Sans Serif"/>
        <family val="2"/>
      </rPr>
      <t>ผู้ใช้กำหนด</t>
    </r>
    <r>
      <rPr>
        <b/>
        <sz val="11"/>
        <color indexed="10"/>
        <rFont val="Calibri Bold"/>
        <family val="2"/>
      </rPr>
      <t xml:space="preserve"> 5</t>
    </r>
  </si>
  <si>
    <r>
      <t xml:space="preserve">% </t>
    </r>
    <r>
      <rPr>
        <sz val="11"/>
        <rFont val="Microsoft Sans Serif"/>
        <family val="2"/>
      </rPr>
      <t>ทะลายปาล์มเปล่าเพื่อการใช้ด้านอื่น (เช่น การเผาในหม้อบอยเลอร์)</t>
    </r>
  </si>
  <si>
    <r>
      <rPr>
        <sz val="11"/>
        <rFont val="Microsoft Sans Serif"/>
        <family val="2"/>
      </rPr>
      <t xml:space="preserve">รวมการปล่อย </t>
    </r>
    <r>
      <rPr>
        <sz val="11"/>
        <rFont val="Calibri"/>
        <family val="2"/>
      </rPr>
      <t>CH</t>
    </r>
    <r>
      <rPr>
        <vertAlign val="subscript"/>
        <sz val="11"/>
        <rFont val="Calibri"/>
        <family val="2"/>
      </rPr>
      <t>4</t>
    </r>
    <r>
      <rPr>
        <sz val="11"/>
        <rFont val="Calibri"/>
        <family val="2"/>
      </rPr>
      <t xml:space="preserve">  tCO</t>
    </r>
    <r>
      <rPr>
        <vertAlign val="subscript"/>
        <sz val="11"/>
        <rFont val="Calibri"/>
        <family val="2"/>
      </rPr>
      <t>2</t>
    </r>
    <r>
      <rPr>
        <sz val="11"/>
        <rFont val="Calibri"/>
        <family val="2"/>
      </rPr>
      <t>e</t>
    </r>
  </si>
  <si>
    <r>
      <rPr>
        <sz val="11"/>
        <color indexed="8"/>
        <rFont val="Microsoft Sans Serif"/>
        <family val="2"/>
      </rPr>
      <t xml:space="preserve">ปริมาณของ การผลิต </t>
    </r>
    <r>
      <rPr>
        <sz val="11"/>
        <color theme="1"/>
        <rFont val="Calibri"/>
        <family val="2"/>
        <scheme val="minor"/>
      </rPr>
      <t>POME  t/</t>
    </r>
    <r>
      <rPr>
        <sz val="11"/>
        <color indexed="8"/>
        <rFont val="Microsoft Sans Serif"/>
        <family val="2"/>
      </rPr>
      <t>ปี</t>
    </r>
  </si>
  <si>
    <r>
      <rPr>
        <sz val="14"/>
        <color indexed="8"/>
        <rFont val="Microsoft Sans Serif"/>
        <family val="2"/>
      </rPr>
      <t>เมล็ดในปาล์ม</t>
    </r>
    <r>
      <rPr>
        <sz val="14"/>
        <color indexed="8"/>
        <rFont val="Calibri"/>
        <family val="2"/>
      </rPr>
      <t xml:space="preserve"> (Palm kernel expeller)</t>
    </r>
  </si>
  <si>
    <r>
      <rPr>
        <sz val="14"/>
        <color indexed="8"/>
        <rFont val="Microsoft Sans Serif"/>
        <family val="2"/>
      </rPr>
      <t xml:space="preserve">น้ำเสียจากการผลิตน้ำมันปาล์ม </t>
    </r>
    <r>
      <rPr>
        <sz val="14"/>
        <color indexed="8"/>
        <rFont val="Calibri"/>
        <family val="2"/>
      </rPr>
      <t>(Palm oil mill effluent)</t>
    </r>
  </si>
  <si>
    <r>
      <rPr>
        <sz val="14"/>
        <rFont val="Microsoft Sans Serif"/>
        <family val="2"/>
      </rPr>
      <t xml:space="preserve">การเก็บกักคาร์บอน </t>
    </r>
    <r>
      <rPr>
        <sz val="14"/>
        <rFont val="Calibri"/>
        <family val="2"/>
      </rPr>
      <t>(Sequestration)</t>
    </r>
  </si>
  <si>
    <t xml:space="preserve">การเก็บกักคาร์บอนในพืช </t>
  </si>
  <si>
    <r>
      <rPr>
        <sz val="11"/>
        <color indexed="8"/>
        <rFont val="Microsoft Sans Serif"/>
        <family val="2"/>
      </rPr>
      <t>การใช้เชื้อเพลิงในสวน(</t>
    </r>
    <r>
      <rPr>
        <sz val="11"/>
        <color theme="1"/>
        <rFont val="Calibri"/>
        <family val="2"/>
        <scheme val="minor"/>
      </rPr>
      <t>Field fuel)</t>
    </r>
  </si>
  <si>
    <r>
      <rPr>
        <b/>
        <sz val="11"/>
        <color indexed="8"/>
        <rFont val="Microsoft Sans Serif"/>
        <family val="2"/>
      </rPr>
      <t>การปล่อย GHG และการเก็บกักคาร์บอนในพื้นที่</t>
    </r>
    <r>
      <rPr>
        <b/>
        <sz val="11"/>
        <color indexed="8"/>
        <rFont val="Calibri"/>
        <family val="2"/>
      </rPr>
      <t xml:space="preserve"> (</t>
    </r>
    <r>
      <rPr>
        <b/>
        <sz val="11"/>
        <color indexed="8"/>
        <rFont val="Microsoft Sans Serif"/>
        <family val="2"/>
      </rPr>
      <t>สมมติฐานจากการเติบโตอย่างดีของปาล์มน้ำมัน</t>
    </r>
    <r>
      <rPr>
        <b/>
        <sz val="11"/>
        <color indexed="8"/>
        <rFont val="Calibri"/>
        <family val="2"/>
      </rPr>
      <t xml:space="preserve"> - </t>
    </r>
    <r>
      <rPr>
        <b/>
        <sz val="11"/>
        <color indexed="8"/>
        <rFont val="Microsoft Sans Serif"/>
        <family val="2"/>
      </rPr>
      <t>สำหรับการใช้งานโดยผู้ปลูกปาล์มน้ำมันขนาดใหญ่</t>
    </r>
    <r>
      <rPr>
        <b/>
        <sz val="11"/>
        <color indexed="8"/>
        <rFont val="Calibri"/>
        <family val="2"/>
      </rPr>
      <t xml:space="preserve">) </t>
    </r>
  </si>
  <si>
    <r>
      <rPr>
        <sz val="11"/>
        <color indexed="8"/>
        <rFont val="Microsoft Sans Serif"/>
        <family val="2"/>
      </rPr>
      <t>การใช้เชื้อเพลิงในสวน (</t>
    </r>
    <r>
      <rPr>
        <sz val="11"/>
        <color theme="1"/>
        <rFont val="Calibri"/>
        <family val="2"/>
        <scheme val="minor"/>
      </rPr>
      <t>Field fuel)</t>
    </r>
  </si>
  <si>
    <t>การปล่อย GHG ของโรงงานสกัดและเครดิต</t>
  </si>
  <si>
    <t>การใช้เชื้อเพลิงในโรงงาน</t>
  </si>
  <si>
    <t>ไฟฟ้าที่ซื้อใช้</t>
  </si>
  <si>
    <t xml:space="preserve">เครดิต (ส่งออกไฟฟ้าจากการผลิตเกินอัตรา) </t>
  </si>
  <si>
    <r>
      <rPr>
        <b/>
        <sz val="11"/>
        <color indexed="8"/>
        <rFont val="Microsoft Sans Serif"/>
        <family val="2"/>
      </rPr>
      <t>รวม การปล่อย GHG สุทธิ</t>
    </r>
    <r>
      <rPr>
        <b/>
        <sz val="11"/>
        <color indexed="8"/>
        <rFont val="Calibri"/>
        <family val="2"/>
      </rPr>
      <t>, tCO</t>
    </r>
    <r>
      <rPr>
        <b/>
        <vertAlign val="subscript"/>
        <sz val="11"/>
        <color indexed="8"/>
        <rFont val="Calibri"/>
        <family val="2"/>
      </rPr>
      <t>2</t>
    </r>
    <r>
      <rPr>
        <b/>
        <sz val="11"/>
        <color indexed="8"/>
        <rFont val="Calibri"/>
        <family val="2"/>
      </rPr>
      <t>e (</t>
    </r>
    <r>
      <rPr>
        <b/>
        <sz val="11"/>
        <color indexed="8"/>
        <rFont val="Microsoft Sans Serif"/>
        <family val="2"/>
      </rPr>
      <t>สวนและโรงงาน</t>
    </r>
    <r>
      <rPr>
        <b/>
        <sz val="11"/>
        <color indexed="8"/>
        <rFont val="Calibri"/>
        <family val="2"/>
      </rPr>
      <t>)</t>
    </r>
  </si>
  <si>
    <t>การปล่อย GHG และการเก็บกักคาร์บอนในสวนปาล์มน้ำมัน (สมติฐานจากการเติบโตเฉลี่ยของปาล์มน้ำมัน - สำหรับการใช้งานโดยเกษตรกรรายย่อย)</t>
  </si>
  <si>
    <t>ประเภทการใช้ดินก่อนหน้า</t>
  </si>
  <si>
    <r>
      <rPr>
        <i/>
        <sz val="11"/>
        <color indexed="8"/>
        <rFont val="Microsoft Sans Serif"/>
        <family val="2"/>
      </rPr>
      <t>วิธีการใช้</t>
    </r>
    <r>
      <rPr>
        <i/>
        <sz val="11"/>
        <color indexed="8"/>
        <rFont val="Calibri"/>
        <family val="2"/>
      </rPr>
      <t xml:space="preserve">: </t>
    </r>
    <r>
      <rPr>
        <i/>
        <sz val="11"/>
        <color indexed="8"/>
        <rFont val="Microsoft Sans Serif"/>
        <family val="2"/>
      </rPr>
      <t xml:space="preserve">ลงข้อมูลในช่อง พื้นที่ที่จะแผ้วถางสำหรับปลูกใหม่และการเก็บกักคาร์บอนโดยประมาณการจากการใช้ที่ดินที่มีอยู่ หากการเก็บกักคาร์บอนได้ประเมินจากการใช้ค่ามาตรฐานที่กำหนดไว้ในแนวปฏิบัติในการประเมินการปล่อย GHGเป็นค่าแทนที่ คุณอาจเลือกรายการค่ามาตรฐานที่แสดงตามด้านล่างนี้ อย่างไรก็ตาม หากมีจัดทำการตรวจวัดในพื้นที่ กรุณาระบุประเภทการใช้ที่ดินและการเก็บกักคาร์บอนเฉพาะไว้ (กรอกในช่องสีเหลือง)   </t>
    </r>
  </si>
  <si>
    <t>ป่าสมบูรณ์</t>
  </si>
  <si>
    <t>ป่าเสื่อมโทรม</t>
  </si>
  <si>
    <t xml:space="preserve">ไม้พุ่ม </t>
  </si>
  <si>
    <t>ทุ่งหญ้า</t>
  </si>
  <si>
    <t>พืชยืนต้น</t>
  </si>
  <si>
    <t>พืชอาหาร/พืชรายฤดู</t>
  </si>
  <si>
    <r>
      <rPr>
        <b/>
        <sz val="11"/>
        <color indexed="8"/>
        <rFont val="Sathu"/>
        <family val="2"/>
      </rPr>
      <t xml:space="preserve">กองทางปาล์ม </t>
    </r>
    <r>
      <rPr>
        <b/>
        <sz val="11"/>
        <color indexed="8"/>
        <rFont val="Calibri"/>
        <family val="2"/>
      </rPr>
      <t>Front Piles</t>
    </r>
  </si>
  <si>
    <t>ประเภทการใช้ที่ดิน</t>
  </si>
  <si>
    <r>
      <rPr>
        <b/>
        <sz val="11"/>
        <color indexed="8"/>
        <rFont val="Microsoft Sans Serif"/>
        <family val="2"/>
      </rPr>
      <t>พื้นที่โดยรวม</t>
    </r>
    <r>
      <rPr>
        <b/>
        <sz val="11"/>
        <color indexed="8"/>
        <rFont val="Calibri"/>
        <family val="2"/>
      </rPr>
      <t xml:space="preserve"> (ha)</t>
    </r>
  </si>
  <si>
    <r>
      <t xml:space="preserve"> </t>
    </r>
    <r>
      <rPr>
        <sz val="11"/>
        <color indexed="8"/>
        <rFont val="Microsoft Sans Serif"/>
        <family val="2"/>
      </rPr>
      <t>ผลผลิตทะลายปาล์มสดที่คาดการณ์้</t>
    </r>
    <r>
      <rPr>
        <sz val="11"/>
        <color theme="1"/>
        <rFont val="Calibri"/>
        <family val="2"/>
        <scheme val="minor"/>
      </rPr>
      <t xml:space="preserve"> / </t>
    </r>
    <r>
      <rPr>
        <sz val="11"/>
        <color indexed="8"/>
        <rFont val="Microsoft Sans Serif"/>
        <family val="2"/>
      </rPr>
      <t>แฮคแตร์</t>
    </r>
  </si>
  <si>
    <r>
      <t xml:space="preserve">3. </t>
    </r>
    <r>
      <rPr>
        <b/>
        <u/>
        <sz val="26"/>
        <color indexed="62"/>
        <rFont val="Microsoft Sans Serif"/>
        <family val="2"/>
      </rPr>
      <t>การใช้พลังงานเชื้อเพลิงในสวน (</t>
    </r>
    <r>
      <rPr>
        <b/>
        <u/>
        <sz val="26"/>
        <color indexed="62"/>
        <rFont val="Calibri"/>
        <family val="2"/>
      </rPr>
      <t>Field Fuel Use)</t>
    </r>
  </si>
  <si>
    <t xml:space="preserve">สมมุติฐานการปล่อย GHG พลังงานเชื้อเพลิง </t>
  </si>
  <si>
    <t>การปล่อย GHG จากการใช้พลังงานเชื้อเพลิงในพื้นที่สวน</t>
  </si>
  <si>
    <t>ดินแร่</t>
  </si>
  <si>
    <t xml:space="preserve">ระดับคาร์บอนในดินแร่อยู่ในสมมุติฐานที่ว่าคงที่ในรอบการผลิตปาล์มน้ำมัน </t>
  </si>
  <si>
    <t xml:space="preserve">การวางแผนพัฒนา (ดินแร่) </t>
  </si>
  <si>
    <r>
      <rPr>
        <sz val="11"/>
        <rFont val="Microsoft Sans Serif"/>
        <family val="2"/>
      </rPr>
      <t xml:space="preserve">มีการจัดการระดับน้ำเป็นอย่างดีหรือไม่ (การจัดการน้ำที่ดี </t>
    </r>
    <r>
      <rPr>
        <sz val="11"/>
        <rFont val="Calibri"/>
        <family val="2"/>
      </rPr>
      <t xml:space="preserve"> = Y, </t>
    </r>
    <r>
      <rPr>
        <sz val="11"/>
        <rFont val="Microsoft Sans Serif"/>
        <family val="2"/>
      </rPr>
      <t xml:space="preserve">การจัดการน้ำเพียงบางส่วน </t>
    </r>
    <r>
      <rPr>
        <sz val="11"/>
        <rFont val="Calibri"/>
        <family val="2"/>
      </rPr>
      <t xml:space="preserve"> = P, </t>
    </r>
    <r>
      <rPr>
        <sz val="11"/>
        <rFont val="Microsoft Sans Serif"/>
        <family val="2"/>
      </rPr>
      <t>ไม่มีการจัดการน้ำ</t>
    </r>
    <r>
      <rPr>
        <sz val="11"/>
        <rFont val="Calibri"/>
        <family val="2"/>
      </rPr>
      <t xml:space="preserve"> = N)?</t>
    </r>
  </si>
  <si>
    <r>
      <rPr>
        <sz val="11"/>
        <rFont val="Microsoft Sans Serif"/>
        <family val="2"/>
      </rPr>
      <t>หากระดับน้ำไม่ได้รับการจัดการ</t>
    </r>
    <r>
      <rPr>
        <sz val="11"/>
        <rFont val="Calibri"/>
        <family val="2"/>
      </rPr>
      <t xml:space="preserve">, </t>
    </r>
    <r>
      <rPr>
        <sz val="11"/>
        <rFont val="Microsoft Sans Serif"/>
        <family val="2"/>
      </rPr>
      <t>ซม.</t>
    </r>
    <r>
      <rPr>
        <sz val="11"/>
        <rFont val="Calibri"/>
        <family val="2"/>
      </rPr>
      <t>:</t>
    </r>
  </si>
  <si>
    <r>
      <rPr>
        <sz val="11"/>
        <rFont val="Microsoft Sans Serif"/>
        <family val="2"/>
      </rPr>
      <t>หากระดับน้ำได้รับการจัดการบางส่วน</t>
    </r>
    <r>
      <rPr>
        <sz val="11"/>
        <rFont val="Calibri"/>
        <family val="2"/>
      </rPr>
      <t xml:space="preserve">, </t>
    </r>
    <r>
      <rPr>
        <sz val="11"/>
        <rFont val="Microsoft Sans Serif"/>
        <family val="2"/>
      </rPr>
      <t>ซม.</t>
    </r>
    <r>
      <rPr>
        <sz val="11"/>
        <rFont val="Calibri"/>
        <family val="2"/>
      </rPr>
      <t>:</t>
    </r>
  </si>
  <si>
    <r>
      <rPr>
        <sz val="11"/>
        <rFont val="Microsoft Sans Serif"/>
        <family val="2"/>
      </rPr>
      <t>หากระดับน้ำมีการจัดการที่ดี (การบริหารจัดการน้ำที่ดี)</t>
    </r>
    <r>
      <rPr>
        <sz val="11"/>
        <rFont val="Calibri"/>
        <family val="2"/>
      </rPr>
      <t xml:space="preserve">, </t>
    </r>
    <r>
      <rPr>
        <sz val="11"/>
        <rFont val="Microsoft Sans Serif"/>
        <family val="2"/>
      </rPr>
      <t>ซม.</t>
    </r>
    <r>
      <rPr>
        <sz val="11"/>
        <rFont val="Calibri"/>
        <family val="2"/>
      </rPr>
      <t>:</t>
    </r>
  </si>
  <si>
    <r>
      <rPr>
        <sz val="11"/>
        <rFont val="Microsoft Sans Serif"/>
        <family val="2"/>
      </rPr>
      <t>หากระดับน้ำไม่ได้รับการจัดการ ปริมาณการปล่อยคาร์บอนจากดินพรุ</t>
    </r>
    <r>
      <rPr>
        <sz val="11"/>
        <rFont val="Calibri"/>
        <family val="2"/>
      </rPr>
      <t xml:space="preserve"> tCO</t>
    </r>
    <r>
      <rPr>
        <vertAlign val="subscript"/>
        <sz val="11"/>
        <rFont val="Calibri"/>
        <family val="2"/>
      </rPr>
      <t>2</t>
    </r>
    <r>
      <rPr>
        <sz val="11"/>
        <rFont val="Calibri"/>
        <family val="2"/>
      </rPr>
      <t>/ha.</t>
    </r>
    <r>
      <rPr>
        <sz val="11"/>
        <rFont val="Microsoft Sans Serif"/>
        <family val="2"/>
      </rPr>
      <t>ปี</t>
    </r>
  </si>
  <si>
    <r>
      <rPr>
        <sz val="11"/>
        <rFont val="Microsoft Sans Serif"/>
        <family val="2"/>
      </rPr>
      <t>หากระดับน้ำมีการจัดการที่ดี</t>
    </r>
    <r>
      <rPr>
        <sz val="11"/>
        <rFont val="Calibri"/>
        <family val="2"/>
      </rPr>
      <t xml:space="preserve"> (</t>
    </r>
    <r>
      <rPr>
        <sz val="11"/>
        <rFont val="Microsoft Sans Serif"/>
        <family val="2"/>
      </rPr>
      <t>การบริหารจัดการน้ำที่ดี</t>
    </r>
    <r>
      <rPr>
        <sz val="11"/>
        <rFont val="Calibri"/>
        <family val="2"/>
      </rPr>
      <t xml:space="preserve">) </t>
    </r>
    <r>
      <rPr>
        <sz val="11"/>
        <rFont val="Microsoft Sans Serif"/>
        <family val="2"/>
      </rPr>
      <t>ปริมาณการปล่อยคาร์บอนจากดินพรุ</t>
    </r>
    <r>
      <rPr>
        <sz val="11"/>
        <rFont val="Calibri"/>
        <family val="2"/>
      </rPr>
      <t xml:space="preserve"> tCO2/ha.</t>
    </r>
    <r>
      <rPr>
        <sz val="11"/>
        <rFont val="Microsoft Sans Serif"/>
        <family val="2"/>
      </rPr>
      <t>ปี</t>
    </r>
    <r>
      <rPr>
        <sz val="11"/>
        <rFont val="Calibri"/>
        <family val="2"/>
      </rPr>
      <t xml:space="preserve"> </t>
    </r>
  </si>
  <si>
    <r>
      <t xml:space="preserve">P2O5 </t>
    </r>
    <r>
      <rPr>
        <sz val="11"/>
        <color indexed="8"/>
        <rFont val="Microsoft Sans Serif"/>
        <family val="2"/>
      </rPr>
      <t>จากไดแอมโมเนียฟอสเฟต</t>
    </r>
    <r>
      <rPr>
        <sz val="11"/>
        <color theme="1"/>
        <rFont val="Calibri"/>
        <family val="2"/>
        <scheme val="minor"/>
      </rPr>
      <t xml:space="preserve"> </t>
    </r>
  </si>
  <si>
    <t xml:space="preserve">ค่ามาตรฐานการขนส่งต่างประเทศ </t>
  </si>
  <si>
    <r>
      <rPr>
        <sz val="11"/>
        <color indexed="8"/>
        <rFont val="Microsoft Sans Serif"/>
        <family val="2"/>
      </rPr>
      <t xml:space="preserve">การปล่อย GHG จากการขนส่ง </t>
    </r>
    <r>
      <rPr>
        <sz val="11"/>
        <color theme="1"/>
        <rFont val="Calibri"/>
        <family val="2"/>
        <scheme val="minor"/>
      </rPr>
      <t xml:space="preserve"> &amp; </t>
    </r>
    <r>
      <rPr>
        <sz val="11"/>
        <color indexed="8"/>
        <rFont val="Microsoft Sans Serif"/>
        <family val="2"/>
      </rPr>
      <t>การผลิต</t>
    </r>
  </si>
  <si>
    <t>การปล่อยGHGจากการใช้ปุ๋ย</t>
  </si>
  <si>
    <r>
      <rPr>
        <b/>
        <sz val="11"/>
        <color indexed="8"/>
        <rFont val="Microsoft Sans Serif"/>
        <family val="2"/>
      </rPr>
      <t>น้ำเสียจากการผลิตน้ำมันปาล์ม</t>
    </r>
    <r>
      <rPr>
        <b/>
        <sz val="11"/>
        <color indexed="8"/>
        <rFont val="Calibri"/>
        <family val="2"/>
      </rPr>
      <t xml:space="preserve"> (POME)</t>
    </r>
  </si>
  <si>
    <r>
      <t>POME ที่เกิดขึ้น</t>
    </r>
    <r>
      <rPr>
        <sz val="11"/>
        <color indexed="8"/>
        <rFont val="Microsoft Sans Serif"/>
        <family val="2"/>
      </rPr>
      <t xml:space="preserve"> </t>
    </r>
    <r>
      <rPr>
        <sz val="11"/>
        <color theme="1"/>
        <rFont val="Calibri"/>
        <family val="2"/>
        <scheme val="minor"/>
      </rPr>
      <t xml:space="preserve"> (t)</t>
    </r>
  </si>
  <si>
    <r>
      <t>POME t/</t>
    </r>
    <r>
      <rPr>
        <sz val="11"/>
        <rFont val="Calibri"/>
        <family val="2"/>
      </rPr>
      <t xml:space="preserve"> ha</t>
    </r>
  </si>
  <si>
    <r>
      <t>app'd N in POME kg/</t>
    </r>
    <r>
      <rPr>
        <sz val="11"/>
        <rFont val="Calibri"/>
        <family val="2"/>
      </rPr>
      <t xml:space="preserve"> ha</t>
    </r>
  </si>
  <si>
    <r>
      <rPr>
        <sz val="11"/>
        <color indexed="8"/>
        <rFont val="Microsoft Sans Serif"/>
        <family val="2"/>
      </rPr>
      <t>การปล่อย</t>
    </r>
    <r>
      <rPr>
        <sz val="11"/>
        <color theme="1"/>
        <rFont val="Calibri"/>
        <family val="2"/>
        <scheme val="minor"/>
      </rPr>
      <t xml:space="preserve"> N</t>
    </r>
    <r>
      <rPr>
        <vertAlign val="subscript"/>
        <sz val="11"/>
        <color indexed="8"/>
        <rFont val="Calibri"/>
        <family val="2"/>
      </rPr>
      <t>2</t>
    </r>
    <r>
      <rPr>
        <sz val="11"/>
        <color theme="1"/>
        <rFont val="Calibri"/>
        <family val="2"/>
        <scheme val="minor"/>
      </rPr>
      <t xml:space="preserve">O </t>
    </r>
    <r>
      <rPr>
        <sz val="11"/>
        <color indexed="8"/>
        <rFont val="Microsoft Sans Serif"/>
        <family val="2"/>
      </rPr>
      <t>โดยอ้อม ต่อ</t>
    </r>
    <r>
      <rPr>
        <sz val="11"/>
        <color theme="1"/>
        <rFont val="Calibri"/>
        <family val="2"/>
        <scheme val="minor"/>
      </rPr>
      <t xml:space="preserve"> kg/</t>
    </r>
    <r>
      <rPr>
        <sz val="11"/>
        <color indexed="8"/>
        <rFont val="Microsoft Sans Serif"/>
        <family val="2"/>
      </rPr>
      <t xml:space="preserve">พื้นที่ปลูก </t>
    </r>
    <r>
      <rPr>
        <sz val="11"/>
        <color theme="1"/>
        <rFont val="Calibri"/>
        <family val="2"/>
        <scheme val="minor"/>
      </rPr>
      <t>ha</t>
    </r>
  </si>
  <si>
    <r>
      <rPr>
        <sz val="11"/>
        <rFont val="Microsoft Sans Serif"/>
        <family val="2"/>
      </rPr>
      <t xml:space="preserve">พื้นที่ปลูกปาล์มน้ำมัน </t>
    </r>
    <r>
      <rPr>
        <sz val="11"/>
        <rFont val="Calibri"/>
        <family val="2"/>
      </rPr>
      <t xml:space="preserve"> (ha)</t>
    </r>
  </si>
  <si>
    <r>
      <rPr>
        <sz val="11"/>
        <color indexed="8"/>
        <rFont val="Microsoft Sans Serif"/>
        <family val="2"/>
      </rPr>
      <t>การปล่อย</t>
    </r>
    <r>
      <rPr>
        <sz val="11"/>
        <color theme="1"/>
        <rFont val="Calibri"/>
        <family val="2"/>
        <scheme val="minor"/>
      </rPr>
      <t xml:space="preserve"> N</t>
    </r>
    <r>
      <rPr>
        <vertAlign val="subscript"/>
        <sz val="11"/>
        <color indexed="8"/>
        <rFont val="Calibri"/>
        <family val="2"/>
      </rPr>
      <t>2</t>
    </r>
    <r>
      <rPr>
        <sz val="11"/>
        <color theme="1"/>
        <rFont val="Calibri"/>
        <family val="2"/>
        <scheme val="minor"/>
      </rPr>
      <t xml:space="preserve">O </t>
    </r>
    <r>
      <rPr>
        <sz val="11"/>
        <color indexed="8"/>
        <rFont val="Microsoft Sans Serif"/>
        <family val="2"/>
      </rPr>
      <t>โดยตรง ต่อ กก</t>
    </r>
    <r>
      <rPr>
        <sz val="11"/>
        <color theme="1"/>
        <rFont val="Calibri"/>
        <family val="2"/>
        <scheme val="minor"/>
      </rPr>
      <t xml:space="preserve"> (kg)/</t>
    </r>
    <r>
      <rPr>
        <sz val="11"/>
        <color theme="1"/>
        <rFont val="Calibri"/>
        <family val="2"/>
        <scheme val="minor"/>
      </rPr>
      <t>ha</t>
    </r>
  </si>
  <si>
    <r>
      <rPr>
        <sz val="11"/>
        <color indexed="8"/>
        <rFont val="Microsoft Sans Serif"/>
        <family val="2"/>
      </rPr>
      <t>การปล่อย</t>
    </r>
    <r>
      <rPr>
        <sz val="11"/>
        <color theme="1"/>
        <rFont val="Calibri"/>
        <family val="2"/>
        <scheme val="minor"/>
      </rPr>
      <t xml:space="preserve"> N</t>
    </r>
    <r>
      <rPr>
        <vertAlign val="subscript"/>
        <sz val="11"/>
        <color indexed="8"/>
        <rFont val="Calibri"/>
        <family val="2"/>
      </rPr>
      <t>2</t>
    </r>
    <r>
      <rPr>
        <sz val="11"/>
        <color theme="1"/>
        <rFont val="Calibri"/>
        <family val="2"/>
        <scheme val="minor"/>
      </rPr>
      <t xml:space="preserve">O </t>
    </r>
    <r>
      <rPr>
        <sz val="11"/>
        <color indexed="8"/>
        <rFont val="Microsoft Sans Serif"/>
        <family val="2"/>
      </rPr>
      <t>โดยอ้อม ต่อ</t>
    </r>
    <r>
      <rPr>
        <sz val="11"/>
        <color theme="1"/>
        <rFont val="Calibri"/>
        <family val="2"/>
        <scheme val="minor"/>
      </rPr>
      <t xml:space="preserve"> kg/</t>
    </r>
    <r>
      <rPr>
        <sz val="11"/>
        <color indexed="8"/>
        <rFont val="Microsoft Sans Serif"/>
        <family val="2"/>
      </rPr>
      <t xml:space="preserve"> </t>
    </r>
    <r>
      <rPr>
        <sz val="11"/>
        <color theme="1"/>
        <rFont val="Calibri"/>
        <family val="2"/>
        <scheme val="minor"/>
      </rPr>
      <t>ha</t>
    </r>
  </si>
  <si>
    <r>
      <t>EFBที่ใช้ t/</t>
    </r>
    <r>
      <rPr>
        <sz val="11"/>
        <rFont val="Calibri"/>
        <family val="2"/>
      </rPr>
      <t>ha</t>
    </r>
  </si>
  <si>
    <r>
      <t>app'd N in EFB kg/</t>
    </r>
    <r>
      <rPr>
        <sz val="11"/>
        <rFont val="Calibri"/>
        <family val="2"/>
      </rPr>
      <t xml:space="preserve"> ha</t>
    </r>
  </si>
  <si>
    <r>
      <rPr>
        <sz val="11"/>
        <color indexed="8"/>
        <rFont val="Microsoft Sans Serif"/>
        <family val="2"/>
      </rPr>
      <t>การปล่อย</t>
    </r>
    <r>
      <rPr>
        <sz val="11"/>
        <color theme="1"/>
        <rFont val="Calibri"/>
        <family val="2"/>
        <scheme val="minor"/>
      </rPr>
      <t xml:space="preserve"> N</t>
    </r>
    <r>
      <rPr>
        <vertAlign val="subscript"/>
        <sz val="11"/>
        <color indexed="8"/>
        <rFont val="Calibri"/>
        <family val="2"/>
      </rPr>
      <t>2</t>
    </r>
    <r>
      <rPr>
        <sz val="11"/>
        <color theme="1"/>
        <rFont val="Calibri"/>
        <family val="2"/>
        <scheme val="minor"/>
      </rPr>
      <t xml:space="preserve">O </t>
    </r>
    <r>
      <rPr>
        <sz val="11"/>
        <color indexed="8"/>
        <rFont val="Microsoft Sans Serif"/>
        <family val="2"/>
      </rPr>
      <t>โดยตรง ต่อ กก</t>
    </r>
    <r>
      <rPr>
        <sz val="11"/>
        <color theme="1"/>
        <rFont val="Calibri"/>
        <family val="2"/>
        <scheme val="minor"/>
      </rPr>
      <t xml:space="preserve"> (kg)/ ha</t>
    </r>
  </si>
  <si>
    <r>
      <rPr>
        <sz val="11"/>
        <color indexed="8"/>
        <rFont val="Microsoft Sans Serif"/>
        <family val="2"/>
      </rPr>
      <t>การปล่อย</t>
    </r>
    <r>
      <rPr>
        <sz val="11"/>
        <color theme="1"/>
        <rFont val="Calibri"/>
        <family val="2"/>
        <scheme val="minor"/>
      </rPr>
      <t xml:space="preserve"> N</t>
    </r>
    <r>
      <rPr>
        <vertAlign val="subscript"/>
        <sz val="11"/>
        <color indexed="8"/>
        <rFont val="Calibri"/>
        <family val="2"/>
      </rPr>
      <t>2</t>
    </r>
    <r>
      <rPr>
        <sz val="11"/>
        <color theme="1"/>
        <rFont val="Calibri"/>
        <family val="2"/>
        <scheme val="minor"/>
      </rPr>
      <t xml:space="preserve">O </t>
    </r>
    <r>
      <rPr>
        <sz val="11"/>
        <color indexed="8"/>
        <rFont val="Microsoft Sans Serif"/>
        <family val="2"/>
      </rPr>
      <t>โดยอ้อม ต่อ</t>
    </r>
    <r>
      <rPr>
        <sz val="11"/>
        <color theme="1"/>
        <rFont val="Calibri"/>
        <family val="2"/>
        <scheme val="minor"/>
      </rPr>
      <t xml:space="preserve"> kg/ha</t>
    </r>
  </si>
  <si>
    <r>
      <rPr>
        <sz val="11"/>
        <rFont val="Microsoft Sans Serif"/>
        <family val="2"/>
      </rPr>
      <t>การใช้ผสมปุ๋ย</t>
    </r>
    <r>
      <rPr>
        <sz val="11"/>
        <rFont val="Calibri"/>
        <family val="2"/>
      </rPr>
      <t>, t/</t>
    </r>
    <r>
      <rPr>
        <sz val="11"/>
        <rFont val="Calibri"/>
        <family val="2"/>
      </rPr>
      <t>ha</t>
    </r>
  </si>
  <si>
    <r>
      <t xml:space="preserve">app'd N </t>
    </r>
    <r>
      <rPr>
        <sz val="11"/>
        <rFont val="Microsoft Sans Serif"/>
        <family val="2"/>
      </rPr>
      <t>ในปุ๋ยผสม</t>
    </r>
    <r>
      <rPr>
        <sz val="11"/>
        <rFont val="Calibri"/>
        <family val="2"/>
      </rPr>
      <t xml:space="preserve"> kg/</t>
    </r>
    <r>
      <rPr>
        <sz val="11"/>
        <rFont val="Calibri"/>
        <family val="2"/>
      </rPr>
      <t>ha</t>
    </r>
  </si>
  <si>
    <r>
      <rPr>
        <sz val="11"/>
        <color indexed="8"/>
        <rFont val="Microsoft Sans Serif"/>
        <family val="2"/>
      </rPr>
      <t>การปล่อย</t>
    </r>
    <r>
      <rPr>
        <sz val="11"/>
        <color theme="1"/>
        <rFont val="Calibri"/>
        <family val="2"/>
        <scheme val="minor"/>
      </rPr>
      <t xml:space="preserve"> N</t>
    </r>
    <r>
      <rPr>
        <vertAlign val="subscript"/>
        <sz val="11"/>
        <color indexed="8"/>
        <rFont val="Calibri"/>
        <family val="2"/>
      </rPr>
      <t>2</t>
    </r>
    <r>
      <rPr>
        <sz val="11"/>
        <color theme="1"/>
        <rFont val="Calibri"/>
        <family val="2"/>
        <scheme val="minor"/>
      </rPr>
      <t xml:space="preserve">O </t>
    </r>
    <r>
      <rPr>
        <sz val="11"/>
        <color indexed="8"/>
        <rFont val="Microsoft Sans Serif"/>
        <family val="2"/>
      </rPr>
      <t>โดยตรง ต่อ กก</t>
    </r>
    <r>
      <rPr>
        <sz val="11"/>
        <color theme="1"/>
        <rFont val="Calibri"/>
        <family val="2"/>
        <scheme val="minor"/>
      </rPr>
      <t xml:space="preserve"> (kg)/ha</t>
    </r>
  </si>
  <si>
    <r>
      <rPr>
        <i/>
        <sz val="11"/>
        <rFont val="Microsoft Sans Serif"/>
        <family val="2"/>
      </rPr>
      <t>วิธีการใช้</t>
    </r>
    <r>
      <rPr>
        <i/>
        <sz val="11"/>
        <rFont val="Calibri"/>
        <family val="2"/>
      </rPr>
      <t xml:space="preserve">: </t>
    </r>
    <r>
      <rPr>
        <i/>
        <sz val="11"/>
        <rFont val="Microsoft Sans Serif"/>
        <family val="2"/>
      </rPr>
      <t>ลงข้อมูลพื้นที่สงวนไว้เพื่อการอนุรักษในหน่วยแฮคแตร์ และลงข้อมูลในช่องค่าเฉลื่ย</t>
    </r>
    <r>
      <rPr>
        <i/>
        <sz val="11"/>
        <color indexed="10"/>
        <rFont val="Calibri"/>
        <family val="2"/>
      </rPr>
      <t xml:space="preserve"> </t>
    </r>
    <r>
      <rPr>
        <i/>
        <sz val="11"/>
        <rFont val="Calibri"/>
        <family val="2"/>
      </rPr>
      <t xml:space="preserve"> Cseq </t>
    </r>
    <r>
      <rPr>
        <i/>
        <sz val="11"/>
        <rFont val="Microsoft Sans Serif"/>
        <family val="2"/>
      </rPr>
      <t>เพื่อคำนวณการปล่อย /เก็บกักคาร์บอนของพิ่้นที่ป่าอนุรักษ์ทั้งหมด</t>
    </r>
    <r>
      <rPr>
        <i/>
        <sz val="11"/>
        <rFont val="Calibri"/>
        <family val="2"/>
      </rPr>
      <t xml:space="preserve">  (ha) ข้อมูลแสดงด้านล่างเป็น</t>
    </r>
    <r>
      <rPr>
        <i/>
        <sz val="11"/>
        <rFont val="Microsoft Sans Serif"/>
        <family val="2"/>
      </rPr>
      <t xml:space="preserve">อัตราค่ามาตรฐาน  Cseq ที่ </t>
    </r>
    <r>
      <rPr>
        <i/>
        <sz val="11"/>
        <rFont val="Calibri"/>
        <family val="2"/>
      </rPr>
      <t xml:space="preserve">RSPO กำหนดใช้ </t>
    </r>
    <r>
      <rPr>
        <i/>
        <sz val="11"/>
        <rFont val="Microsoft Sans Serif"/>
        <family val="2"/>
      </rPr>
      <t xml:space="preserve">คุณอาจใช้อัตรา Cseq ของภูมิภาค/ประเทศ/ท้องถิ่น อ้างอิงกับอัตราดังกล่าวได้ </t>
    </r>
    <r>
      <rPr>
        <i/>
        <sz val="11"/>
        <rFont val="Calibri"/>
        <family val="2"/>
      </rPr>
      <t xml:space="preserve">
</t>
    </r>
    <r>
      <rPr>
        <i/>
        <sz val="11"/>
        <color indexed="53"/>
        <rFont val="Calibri"/>
        <family val="2"/>
      </rPr>
      <t>*</t>
    </r>
    <r>
      <rPr>
        <i/>
        <sz val="11"/>
        <color indexed="53"/>
        <rFont val="Microsoft Sans Serif"/>
        <family val="2"/>
      </rPr>
      <t xml:space="preserve">การสัมปทานการปลูกปาล์มน้ำมันอาจเป็นพื้นที่เหมาะสมสำหรับการปลูกปาล์ม แต่ได้รับการคุ้มครองโดยเฉพาะเจาะจงจากการแผ้วถางพื้นที่ดังเช่นพื้นที่อนุรักษ์ (Conservation Blocks) พื้นที่เหล่านี้สามารถใช้เป็นแหล่งการเก็บกักคาร์บอน </t>
    </r>
    <r>
      <rPr>
        <i/>
        <sz val="11"/>
        <color indexed="53"/>
        <rFont val="Calibri"/>
        <family val="2"/>
      </rPr>
      <t xml:space="preserve"> </t>
    </r>
  </si>
  <si>
    <r>
      <rPr>
        <b/>
        <sz val="11"/>
        <color indexed="8"/>
        <rFont val="Microsoft Sans Serif"/>
        <family val="2"/>
      </rPr>
      <t xml:space="preserve">คำแนะนำสำหรับการใช้ค่ากลางอัตราการเก็บ/ตรึงพื้นที่อนุรักษ์ </t>
    </r>
    <r>
      <rPr>
        <b/>
        <sz val="11"/>
        <color indexed="8"/>
        <rFont val="Calibri"/>
        <family val="2"/>
      </rPr>
      <t xml:space="preserve"> (Cseq):</t>
    </r>
    <r>
      <rPr>
        <sz val="11"/>
        <color theme="1"/>
        <rFont val="Calibri"/>
        <family val="2"/>
        <scheme val="minor"/>
      </rPr>
      <t xml:space="preserve">
</t>
    </r>
    <r>
      <rPr>
        <sz val="11"/>
        <color indexed="8"/>
        <rFont val="Microsoft Sans Serif"/>
        <family val="2"/>
      </rPr>
      <t>ค่ามาตรฐานอัตราระยะการเก็บ</t>
    </r>
    <r>
      <rPr>
        <sz val="11"/>
        <color theme="1"/>
        <rFont val="Calibri"/>
        <family val="2"/>
        <scheme val="minor"/>
      </rPr>
      <t>/</t>
    </r>
    <r>
      <rPr>
        <sz val="11"/>
        <color indexed="8"/>
        <rFont val="Microsoft Sans Serif"/>
        <family val="2"/>
      </rPr>
      <t>ตรึงพื้นที่อนุรักษ์แบ่งเป็น สาม ภูมิภาค ดังนี้</t>
    </r>
    <r>
      <rPr>
        <sz val="11"/>
        <color theme="1"/>
        <rFont val="Calibri"/>
        <family val="2"/>
        <scheme val="minor"/>
      </rPr>
      <t xml:space="preserve">: i) </t>
    </r>
    <r>
      <rPr>
        <b/>
        <sz val="11"/>
        <color indexed="8"/>
        <rFont val="Microsoft Sans Serif"/>
        <family val="2"/>
      </rPr>
      <t>ภูมิภาคแอฟริกา</t>
    </r>
    <r>
      <rPr>
        <b/>
        <sz val="11"/>
        <color indexed="8"/>
        <rFont val="Calibri"/>
        <family val="2"/>
      </rPr>
      <t xml:space="preserve"> 2.41 tC/ha/</t>
    </r>
    <r>
      <rPr>
        <b/>
        <sz val="11"/>
        <color indexed="8"/>
        <rFont val="Microsoft Sans Serif"/>
        <family val="2"/>
      </rPr>
      <t>ปี</t>
    </r>
    <r>
      <rPr>
        <sz val="11"/>
        <color theme="1"/>
        <rFont val="Calibri"/>
        <family val="2"/>
        <scheme val="minor"/>
      </rPr>
      <t xml:space="preserve">; ii) </t>
    </r>
    <r>
      <rPr>
        <sz val="11"/>
        <color indexed="8"/>
        <rFont val="Microsoft Sans Serif"/>
        <family val="2"/>
      </rPr>
      <t xml:space="preserve">ภูมิภาคเอเชียตะวันออกเฉียงใต้ </t>
    </r>
    <r>
      <rPr>
        <b/>
        <sz val="11"/>
        <color indexed="8"/>
        <rFont val="Calibri"/>
        <family val="2"/>
      </rPr>
      <t xml:space="preserve"> 2.5tC/ha/</t>
    </r>
    <r>
      <rPr>
        <b/>
        <sz val="11"/>
        <color indexed="8"/>
        <rFont val="Microsoft Sans Serif"/>
        <family val="2"/>
      </rPr>
      <t>ปี</t>
    </r>
    <r>
      <rPr>
        <sz val="11"/>
        <color theme="1"/>
        <rFont val="Calibri"/>
        <family val="2"/>
        <scheme val="minor"/>
      </rPr>
      <t xml:space="preserve">; </t>
    </r>
    <r>
      <rPr>
        <sz val="11"/>
        <color indexed="8"/>
        <rFont val="Microsoft Sans Serif"/>
        <family val="2"/>
      </rPr>
      <t>และ</t>
    </r>
    <r>
      <rPr>
        <sz val="11"/>
        <color theme="1"/>
        <rFont val="Calibri"/>
        <family val="2"/>
        <scheme val="minor"/>
      </rPr>
      <t xml:space="preserve"> iii) </t>
    </r>
    <r>
      <rPr>
        <sz val="11"/>
        <color indexed="8"/>
        <rFont val="Microsoft Sans Serif"/>
        <family val="2"/>
      </rPr>
      <t xml:space="preserve">ภูมิภาคอเมริกาใต้ </t>
    </r>
    <r>
      <rPr>
        <b/>
        <sz val="11"/>
        <color indexed="8"/>
        <rFont val="Calibri"/>
        <family val="2"/>
      </rPr>
      <t xml:space="preserve"> 1.5 tC/ha/</t>
    </r>
    <r>
      <rPr>
        <b/>
        <sz val="11"/>
        <color indexed="8"/>
        <rFont val="Sathu"/>
        <family val="2"/>
      </rPr>
      <t>ิืปี</t>
    </r>
    <r>
      <rPr>
        <sz val="11"/>
        <color theme="1"/>
        <rFont val="Calibri"/>
        <family val="2"/>
        <scheme val="minor"/>
      </rPr>
      <t xml:space="preserve">  </t>
    </r>
    <r>
      <rPr>
        <sz val="11"/>
        <color indexed="8"/>
        <rFont val="Microsoft Sans Serif"/>
        <family val="2"/>
      </rPr>
      <t>ค่ามาตรฐานเหล่านี้ได้มาจากการทบทวนวรรณกรรมที่มีการจัดพิมพ์แผยแพร่ (อ้างอิงจากลิงก์) โดยมีสามหลักการสำคัญที่ใช้ควบคู่กับค่ามาตรฐานเหล่านี้ คือ</t>
    </r>
    <r>
      <rPr>
        <sz val="11"/>
        <color theme="1"/>
        <rFont val="Calibri"/>
        <family val="2"/>
        <scheme val="minor"/>
      </rPr>
      <t xml:space="preserve">:
a)      </t>
    </r>
    <r>
      <rPr>
        <sz val="11"/>
        <color indexed="8"/>
        <rFont val="Microsoft Sans Serif"/>
        <family val="2"/>
      </rPr>
      <t xml:space="preserve">อัตราค่าระยะการเก็บกักคาร์บอนระดับต่ำได้แนะนำให้หลีกเลี่ยงการตั้งค่า การคำนวณอัตราการเก็บกักคาร์บอนมากเกินจากพื้นที่สงวนไว้แต่ยังคงให้แรงจูงใจสำหรับผู้ปลูกในการจัดการพื้นที่สงวนไว้เพื่อการอนุรักษ์ภายในสัมปทาน   </t>
    </r>
    <r>
      <rPr>
        <sz val="11"/>
        <color theme="1"/>
        <rFont val="Calibri"/>
        <family val="2"/>
        <scheme val="minor"/>
      </rPr>
      <t xml:space="preserve">
b)      </t>
    </r>
    <r>
      <rPr>
        <sz val="11"/>
        <color indexed="8"/>
        <rFont val="Microsoft Sans Serif"/>
        <family val="2"/>
      </rPr>
      <t xml:space="preserve">ข้อมูลค่าคงที่ของภูมิภาคใช้สำหรับพื้นที่สงวนที่แสดงคุณภาพของสภาพป่าไม้ที่คล้ายคลึงกับการทบทวนในวรรณกรรมเท่านั้น เช่น ผลกระทบของป่าไม้หลังการตัดไม้ และกิจกรรมของมนุษย์  </t>
    </r>
    <r>
      <rPr>
        <sz val="11"/>
        <color theme="1"/>
        <rFont val="Calibri"/>
        <family val="2"/>
        <scheme val="minor"/>
      </rPr>
      <t xml:space="preserve">
c)       </t>
    </r>
    <r>
      <rPr>
        <sz val="11"/>
        <color indexed="8"/>
        <rFont val="Microsoft Sans Serif"/>
        <family val="2"/>
      </rPr>
      <t xml:space="preserve">ตามข้อกำหนดของแนวปฏิบัติสำหรับพื้นที่ปลูกใหม่ ผู้ปลูกจะต้องแสดงการจัดการและการติดตามตรวจสอบในการดูแลรักษาหรือเพิ่มการจัดการพื้นทดังกล่าวี่ ผลลัพธ์ของการติดตามตรวจสอบที่เกิดขึ้นจะต้องทำระหว่างการรายงานของเกณฑ์กำหนดข้อ 5.6  </t>
    </r>
  </si>
  <si>
    <r>
      <rPr>
        <b/>
        <sz val="11"/>
        <color indexed="8"/>
        <rFont val="Microsoft Sans Serif"/>
        <family val="2"/>
      </rPr>
      <t xml:space="preserve">พืชคลุมดิน </t>
    </r>
    <r>
      <rPr>
        <b/>
        <sz val="11"/>
        <color indexed="8"/>
        <rFont val="Calibri"/>
        <family val="2"/>
      </rPr>
      <t>Ground Cover</t>
    </r>
  </si>
  <si>
    <r>
      <rPr>
        <b/>
        <sz val="11"/>
        <color indexed="8"/>
        <rFont val="Sathu"/>
        <family val="2"/>
      </rPr>
      <t xml:space="preserve">ซากใบไม้ทับถม </t>
    </r>
    <r>
      <rPr>
        <b/>
        <sz val="11"/>
        <color indexed="8"/>
        <rFont val="Calibri"/>
        <family val="2"/>
      </rPr>
      <t>Palm Litter</t>
    </r>
  </si>
  <si>
    <r>
      <rPr>
        <b/>
        <sz val="11"/>
        <color indexed="8"/>
        <rFont val="Microsoft Sans Serif"/>
        <family val="2"/>
      </rPr>
      <t xml:space="preserve">รวมค่าชีวมวลทั้งหมด </t>
    </r>
    <r>
      <rPr>
        <b/>
        <sz val="11"/>
        <color indexed="8"/>
        <rFont val="Calibri"/>
        <family val="2"/>
      </rPr>
      <t>Total Biomass</t>
    </r>
  </si>
  <si>
    <r>
      <rPr>
        <b/>
        <sz val="11"/>
        <rFont val="Microsoft Sans Serif"/>
        <family val="2"/>
      </rPr>
      <t xml:space="preserve">ค่าชีวมวล </t>
    </r>
    <r>
      <rPr>
        <b/>
        <sz val="11"/>
        <rFont val="Calibri"/>
        <family val="2"/>
      </rPr>
      <t>tBiomass/ha.</t>
    </r>
    <r>
      <rPr>
        <b/>
        <sz val="11"/>
        <rFont val="Microsoft Sans Serif"/>
        <family val="2"/>
      </rPr>
      <t>ต่อปี</t>
    </r>
    <r>
      <rPr>
        <b/>
        <sz val="11"/>
        <rFont val="Calibri"/>
        <family val="2"/>
      </rPr>
      <t xml:space="preserve"> 
(25 </t>
    </r>
    <r>
      <rPr>
        <b/>
        <sz val="11"/>
        <rFont val="Microsoft Sans Serif"/>
        <family val="2"/>
      </rPr>
      <t>ปีโดยเฉลี่ย</t>
    </r>
    <r>
      <rPr>
        <b/>
        <sz val="11"/>
        <rFont val="Calibri"/>
        <family val="2"/>
      </rPr>
      <t>)</t>
    </r>
  </si>
  <si>
    <r>
      <rPr>
        <b/>
        <sz val="11"/>
        <color indexed="8"/>
        <rFont val="Microsoft Sans Serif"/>
        <family val="2"/>
      </rPr>
      <t xml:space="preserve">ค่าชีวมวลทั้งหมด </t>
    </r>
    <r>
      <rPr>
        <b/>
        <sz val="11"/>
        <color indexed="8"/>
        <rFont val="Calibri"/>
        <family val="2"/>
      </rPr>
      <t>Total Biomass</t>
    </r>
  </si>
  <si>
    <r>
      <rPr>
        <i/>
        <sz val="11"/>
        <rFont val="Microsoft Sans Serif"/>
        <family val="2"/>
      </rPr>
      <t>วิธีการใช้</t>
    </r>
    <r>
      <rPr>
        <i/>
        <sz val="11"/>
        <rFont val="Calibri"/>
        <family val="2"/>
      </rPr>
      <t xml:space="preserve">:: </t>
    </r>
    <r>
      <rPr>
        <i/>
        <sz val="11"/>
        <rFont val="Microsoft Sans Serif"/>
        <family val="2"/>
      </rPr>
      <t xml:space="preserve">หากการพัฒนาพื้นที่ปลูกใหม่ของคุณจะไม่รวมการดำเนินงานโรงงานสกัดน้ำมันปาล์ม คุณไม่จำเป็นต้องลงข้อมูลใดใดในใบงานนี้ ใบงานนี้รวมข้อมูลโรงงานที่จะดำเนินงาน คำนวณการผลิตน้ำมันปาล์มดิบ (CPO) และ เมล็ดในของปาล์ม (PK) (ตันต่อปี) และประเมินการผลิตก๊าซมีเทนจาก POME และการใช้เชื้อเพลิงในโรงงานสกัดน้ำมันปาล์ม </t>
    </r>
    <r>
      <rPr>
        <i/>
        <sz val="11"/>
        <rFont val="Calibri"/>
        <family val="2"/>
      </rPr>
      <t xml:space="preserve">  </t>
    </r>
    <r>
      <rPr>
        <i/>
        <sz val="11"/>
        <rFont val="Sathu"/>
        <family val="2"/>
      </rPr>
      <t>ข้อกำหนดนี้</t>
    </r>
    <r>
      <rPr>
        <i/>
        <sz val="11"/>
        <rFont val="Microsoft Sans Serif"/>
        <family val="2"/>
      </rPr>
      <t xml:space="preserve">จัดทำขึ้นสำหรับ (1) การดัดจับก๊าซมีเทนเพื่อเผาทิ้งหรือเพื่อผลิตไฟฟ้า  (2) สำหรับการนำเข้ากระแสไฟฟ้า  (3) สำหรับส่งออกทะลายปาล์มเปล่าและกะลาปาล์ม </t>
    </r>
    <r>
      <rPr>
        <i/>
        <sz val="11"/>
        <rFont val="Calibri"/>
        <family val="2"/>
      </rPr>
      <t>(shell)</t>
    </r>
    <r>
      <rPr>
        <i/>
        <sz val="11"/>
        <rFont val="Microsoft Sans Serif"/>
        <family val="2"/>
      </rPr>
      <t>เพื่อใช้เป็นแหล่งพลังงาน  และ (4) เพื่อการส่งออกไฟฟ้าที่ผลิตเกิน</t>
    </r>
    <r>
      <rPr>
        <i/>
        <sz val="11"/>
        <rFont val="Calibri"/>
        <family val="2"/>
      </rPr>
      <t xml:space="preserve">    </t>
    </r>
  </si>
  <si>
    <t xml:space="preserve">สมมุติฐานการปล่อยGHG จากการใช้เชื้อเพลิง </t>
  </si>
  <si>
    <r>
      <rPr>
        <sz val="11"/>
        <rFont val="Microsoft Sans Serif"/>
        <family val="2"/>
      </rPr>
      <t xml:space="preserve">การใช้ผลิตทะลายปาล์มสด </t>
    </r>
    <r>
      <rPr>
        <sz val="11"/>
        <rFont val="Calibri"/>
        <family val="2"/>
      </rPr>
      <t xml:space="preserve"> l/tFFB ที่ใช้ในโรงงาน</t>
    </r>
  </si>
  <si>
    <t>การใช้ผลิตทะลายปาล์มสด  l/tFFB ที่ใช้ในโรงงาน</t>
  </si>
  <si>
    <t>การปล่อย GHG  จากเชื้อเพลิงโรงงานสกัดน้ำมันปาล์ม</t>
  </si>
  <si>
    <r>
      <rPr>
        <b/>
        <sz val="11"/>
        <color indexed="8"/>
        <rFont val="Microsoft Sans Serif"/>
        <family val="2"/>
      </rPr>
      <t xml:space="preserve">การปล่อย GHG จาก </t>
    </r>
    <r>
      <rPr>
        <b/>
        <sz val="11"/>
        <color indexed="8"/>
        <rFont val="Calibri"/>
        <family val="2"/>
      </rPr>
      <t>POME</t>
    </r>
  </si>
  <si>
    <r>
      <t xml:space="preserve">% POME </t>
    </r>
    <r>
      <rPr>
        <sz val="11"/>
        <rFont val="Microsoft Sans Serif"/>
        <family val="2"/>
      </rPr>
      <t xml:space="preserve">ไประบบดักจับก๊าซมีเทน (เพื่อเผาทิ้ง) </t>
    </r>
    <r>
      <rPr>
        <sz val="11"/>
        <rFont val="Calibri"/>
        <family val="2"/>
      </rPr>
      <t xml:space="preserve"> </t>
    </r>
  </si>
  <si>
    <r>
      <t xml:space="preserve">% POME </t>
    </r>
    <r>
      <rPr>
        <sz val="11"/>
        <rFont val="Microsoft Sans Serif"/>
        <family val="2"/>
      </rPr>
      <t xml:space="preserve">ไประบบดักจับก๊าซมีเทน (เพื่อผลิตกระแสไฟฟ้า) </t>
    </r>
  </si>
  <si>
    <r>
      <t>% CH</t>
    </r>
    <r>
      <rPr>
        <vertAlign val="subscript"/>
        <sz val="11"/>
        <rFont val="Calibri"/>
        <family val="2"/>
      </rPr>
      <t xml:space="preserve">4 </t>
    </r>
    <r>
      <rPr>
        <sz val="11"/>
        <rFont val="Microsoft Sans Serif"/>
        <family val="2"/>
      </rPr>
      <t>แปลงเป็นไฟฟ้า</t>
    </r>
  </si>
  <si>
    <t xml:space="preserve">การเผาทิ้งของมีเทน </t>
  </si>
  <si>
    <r>
      <t>%  CH</t>
    </r>
    <r>
      <rPr>
        <vertAlign val="subscript"/>
        <sz val="11"/>
        <rFont val="Calibri"/>
        <family val="2"/>
      </rPr>
      <t>4</t>
    </r>
    <r>
      <rPr>
        <sz val="11"/>
        <rFont val="Calibri"/>
        <family val="2"/>
      </rPr>
      <t xml:space="preserve"> ที่ดักจับ</t>
    </r>
    <r>
      <rPr>
        <sz val="11"/>
        <rFont val="Microsoft Sans Serif"/>
        <family val="2"/>
      </rPr>
      <t>และถูกเผาทิ้ง</t>
    </r>
  </si>
  <si>
    <r>
      <rPr>
        <sz val="11"/>
        <rFont val="Microsoft Sans Serif"/>
        <family val="2"/>
      </rPr>
      <t xml:space="preserve"> % </t>
    </r>
    <r>
      <rPr>
        <sz val="11"/>
        <rFont val="Calibri"/>
        <family val="2"/>
      </rPr>
      <t>CH</t>
    </r>
    <r>
      <rPr>
        <vertAlign val="subscript"/>
        <sz val="11"/>
        <rFont val="Calibri"/>
        <family val="2"/>
      </rPr>
      <t>4</t>
    </r>
    <r>
      <rPr>
        <sz val="11"/>
        <rFont val="Calibri"/>
        <family val="2"/>
      </rPr>
      <t xml:space="preserve"> </t>
    </r>
    <r>
      <rPr>
        <sz val="11"/>
        <rFont val="Microsoft Sans Serif"/>
        <family val="2"/>
      </rPr>
      <t>ที่ถูกปล่อยจากบ่อบำบัด</t>
    </r>
  </si>
  <si>
    <r>
      <t>%  CH4 ที่ถูกปล่อย</t>
    </r>
    <r>
      <rPr>
        <sz val="11"/>
        <rFont val="Microsoft Sans Serif"/>
        <family val="2"/>
      </rPr>
      <t>ในการเผาทิ้ง</t>
    </r>
  </si>
  <si>
    <r>
      <t xml:space="preserve">% </t>
    </r>
    <r>
      <rPr>
        <sz val="11"/>
        <rFont val="Microsoft Sans Serif"/>
        <family val="2"/>
      </rPr>
      <t xml:space="preserve"> </t>
    </r>
    <r>
      <rPr>
        <sz val="11"/>
        <rFont val="Calibri"/>
        <family val="2"/>
      </rPr>
      <t>CH</t>
    </r>
    <r>
      <rPr>
        <vertAlign val="subscript"/>
        <sz val="11"/>
        <rFont val="Calibri"/>
        <family val="2"/>
      </rPr>
      <t>4</t>
    </r>
    <r>
      <rPr>
        <sz val="11"/>
        <rFont val="Calibri"/>
        <family val="2"/>
      </rPr>
      <t xml:space="preserve"> ที่ถูกปล่อย</t>
    </r>
    <r>
      <rPr>
        <sz val="11"/>
        <rFont val="Microsoft Sans Serif"/>
        <family val="2"/>
      </rPr>
      <t>ในมอเตอร์ก๊าซ</t>
    </r>
  </si>
  <si>
    <r>
      <rPr>
        <sz val="11"/>
        <rFont val="Microsoft Sans Serif"/>
        <family val="2"/>
      </rPr>
      <t>% รวม</t>
    </r>
    <r>
      <rPr>
        <sz val="11"/>
        <rFont val="Calibri"/>
        <family val="2"/>
      </rPr>
      <t xml:space="preserve"> CH4 ที่ถูกปล่อย</t>
    </r>
    <r>
      <rPr>
        <sz val="11"/>
        <rFont val="Microsoft Sans Serif"/>
        <family val="2"/>
      </rPr>
      <t>สู่ชั้นบรรยากาศ</t>
    </r>
    <r>
      <rPr>
        <sz val="11"/>
        <rFont val="Calibri"/>
        <family val="2"/>
      </rPr>
      <t xml:space="preserve"> </t>
    </r>
  </si>
  <si>
    <r>
      <t>% CH</t>
    </r>
    <r>
      <rPr>
        <vertAlign val="subscript"/>
        <sz val="11"/>
        <rFont val="Calibri"/>
        <family val="2"/>
      </rPr>
      <t>4</t>
    </r>
    <r>
      <rPr>
        <sz val="11"/>
        <rFont val="Calibri"/>
        <family val="2"/>
      </rPr>
      <t xml:space="preserve"> ที่ดักจับและ</t>
    </r>
    <r>
      <rPr>
        <sz val="11"/>
        <rFont val="Microsoft Sans Serif"/>
        <family val="2"/>
      </rPr>
      <t>แปลงไปเป็นพลังงาน</t>
    </r>
  </si>
  <si>
    <t xml:space="preserve"> % CH4 ที่ถูกปล่อยจากบ่อบำบัด</t>
  </si>
  <si>
    <t>%  CH4 ที่ดักจับและถูกเผาทิ้ง</t>
  </si>
  <si>
    <t xml:space="preserve">%  CH4 ที่ถูกปล่อยสู่ชั้นบรรยากาศ </t>
  </si>
  <si>
    <r>
      <rPr>
        <b/>
        <i/>
        <sz val="11"/>
        <color indexed="8"/>
        <rFont val="Microsoft Sans Serif"/>
        <family val="2"/>
      </rPr>
      <t>การปล่อยมีเทน tCO2e   (</t>
    </r>
    <r>
      <rPr>
        <b/>
        <i/>
        <sz val="11"/>
        <color indexed="8"/>
        <rFont val="Calibri"/>
        <family val="2"/>
      </rPr>
      <t>Methane emissions tCO2e)</t>
    </r>
  </si>
  <si>
    <t xml:space="preserve">ระบบดักจับก๊าซมีเทน </t>
  </si>
  <si>
    <t xml:space="preserve">ระบบดักจับก๊าซมีเทน  (เพื่อผลิตไฟฟ้า) </t>
  </si>
  <si>
    <t>การปล่อย GHG จากกระแสไฟฟ้าที่ใช้ tCO2e / ปี</t>
  </si>
  <si>
    <r>
      <rPr>
        <sz val="11"/>
        <color indexed="8"/>
        <rFont val="Microsoft Sans Serif"/>
        <family val="2"/>
      </rPr>
      <t>การผลิตกละลาเมล็ดในปาล์มที่คาดการณ์</t>
    </r>
    <r>
      <rPr>
        <sz val="11"/>
        <color theme="1"/>
        <rFont val="Calibri"/>
        <family val="2"/>
        <scheme val="minor"/>
      </rPr>
      <t xml:space="preserve"> t/</t>
    </r>
    <r>
      <rPr>
        <sz val="11"/>
        <color indexed="8"/>
        <rFont val="Microsoft Sans Serif"/>
        <family val="2"/>
      </rPr>
      <t>ปี</t>
    </r>
  </si>
  <si>
    <r>
      <rPr>
        <sz val="11"/>
        <color indexed="8"/>
        <rFont val="Microsoft Sans Serif"/>
        <family val="2"/>
      </rPr>
      <t xml:space="preserve">การขายกะลาเมล็ดในปาล์มส่วนเกินเพื่อการผลิตพลังงาน </t>
    </r>
    <r>
      <rPr>
        <sz val="11"/>
        <color theme="1"/>
        <rFont val="Calibri"/>
        <family val="2"/>
        <scheme val="minor"/>
      </rPr>
      <t xml:space="preserve"> t/</t>
    </r>
    <r>
      <rPr>
        <sz val="11"/>
        <color indexed="8"/>
        <rFont val="Microsoft Sans Serif"/>
        <family val="2"/>
      </rPr>
      <t>ปี</t>
    </r>
  </si>
  <si>
    <r>
      <rPr>
        <sz val="11"/>
        <color indexed="8"/>
        <rFont val="Microsoft Sans Serif"/>
        <family val="2"/>
      </rPr>
      <t xml:space="preserve">เครดิตจากการขายกะลาเมล็ดในปาล์ม </t>
    </r>
    <r>
      <rPr>
        <sz val="11"/>
        <color theme="1"/>
        <rFont val="Calibri"/>
        <family val="2"/>
        <scheme val="minor"/>
      </rPr>
      <t xml:space="preserve"> tCO2e/</t>
    </r>
    <r>
      <rPr>
        <sz val="11"/>
        <color indexed="8"/>
        <rFont val="Microsoft Sans Serif"/>
        <family val="2"/>
      </rPr>
      <t>ปี</t>
    </r>
  </si>
  <si>
    <r>
      <rPr>
        <sz val="11"/>
        <color indexed="8"/>
        <rFont val="Microsoft Sans Serif"/>
        <family val="2"/>
      </rPr>
      <t xml:space="preserve">การปล่อย </t>
    </r>
    <r>
      <rPr>
        <sz val="11"/>
        <color theme="1"/>
        <rFont val="Calibri"/>
        <family val="2"/>
        <scheme val="minor"/>
      </rPr>
      <t xml:space="preserve"> N</t>
    </r>
    <r>
      <rPr>
        <vertAlign val="subscript"/>
        <sz val="11"/>
        <color indexed="8"/>
        <rFont val="Calibri"/>
        <family val="2"/>
      </rPr>
      <t>2</t>
    </r>
    <r>
      <rPr>
        <sz val="11"/>
        <color indexed="8"/>
        <rFont val="Calibri"/>
        <family val="2"/>
      </rPr>
      <t xml:space="preserve">O </t>
    </r>
    <r>
      <rPr>
        <sz val="11"/>
        <color indexed="8"/>
        <rFont val="Microsoft Sans Serif"/>
        <family val="2"/>
      </rPr>
      <t>โดยตรง</t>
    </r>
    <r>
      <rPr>
        <sz val="11"/>
        <color indexed="8"/>
        <rFont val="Calibri"/>
        <family val="2"/>
      </rPr>
      <t xml:space="preserve"> kgN</t>
    </r>
    <r>
      <rPr>
        <vertAlign val="subscript"/>
        <sz val="11"/>
        <color indexed="8"/>
        <rFont val="Calibri"/>
        <family val="2"/>
      </rPr>
      <t>2</t>
    </r>
    <r>
      <rPr>
        <sz val="11"/>
        <color indexed="8"/>
        <rFont val="Calibri"/>
        <family val="2"/>
      </rPr>
      <t xml:space="preserve">O-N/kg </t>
    </r>
    <r>
      <rPr>
        <sz val="11"/>
        <color indexed="8"/>
        <rFont val="Microsoft Sans Serif"/>
        <family val="2"/>
      </rPr>
      <t>ไนโตรเจนที่ใช้</t>
    </r>
  </si>
  <si>
    <r>
      <rPr>
        <sz val="11"/>
        <color indexed="8"/>
        <rFont val="Microsoft Sans Serif"/>
        <family val="2"/>
      </rPr>
      <t>การปล่อย</t>
    </r>
    <r>
      <rPr>
        <sz val="11"/>
        <color theme="1"/>
        <rFont val="Calibri"/>
        <family val="2"/>
        <scheme val="minor"/>
      </rPr>
      <t xml:space="preserve"> N2O</t>
    </r>
    <r>
      <rPr>
        <sz val="11"/>
        <color indexed="8"/>
        <rFont val="Microsoft Sans Serif"/>
        <family val="2"/>
      </rPr>
      <t>โดยอ้อม</t>
    </r>
    <r>
      <rPr>
        <sz val="11"/>
        <color theme="1"/>
        <rFont val="Calibri"/>
        <family val="2"/>
        <scheme val="minor"/>
      </rPr>
      <t xml:space="preserve"> kgN</t>
    </r>
    <r>
      <rPr>
        <vertAlign val="subscript"/>
        <sz val="11"/>
        <color indexed="8"/>
        <rFont val="Calibri"/>
        <family val="2"/>
      </rPr>
      <t>2</t>
    </r>
    <r>
      <rPr>
        <sz val="11"/>
        <color indexed="8"/>
        <rFont val="Calibri"/>
        <family val="2"/>
      </rPr>
      <t xml:space="preserve">O-N/kg </t>
    </r>
    <r>
      <rPr>
        <sz val="11"/>
        <color indexed="8"/>
        <rFont val="Microsoft Sans Serif"/>
        <family val="2"/>
      </rPr>
      <t xml:space="preserve">การสูญเสียไนโตรเจนผ่านการไหลบ่าและการชะล้าง </t>
    </r>
  </si>
  <si>
    <r>
      <rPr>
        <sz val="11"/>
        <color indexed="8"/>
        <rFont val="Microsoft Sans Serif"/>
        <family val="2"/>
      </rPr>
      <t>การปล่อย</t>
    </r>
    <r>
      <rPr>
        <sz val="11"/>
        <color theme="1"/>
        <rFont val="Calibri"/>
        <family val="2"/>
        <scheme val="minor"/>
      </rPr>
      <t xml:space="preserve"> N2O</t>
    </r>
    <r>
      <rPr>
        <sz val="11"/>
        <color indexed="8"/>
        <rFont val="Microsoft Sans Serif"/>
        <family val="2"/>
      </rPr>
      <t>โดยอ้อม</t>
    </r>
    <r>
      <rPr>
        <sz val="11"/>
        <color theme="1"/>
        <rFont val="Calibri"/>
        <family val="2"/>
        <scheme val="minor"/>
      </rPr>
      <t xml:space="preserve"> kgN</t>
    </r>
    <r>
      <rPr>
        <vertAlign val="subscript"/>
        <sz val="11"/>
        <color indexed="8"/>
        <rFont val="Calibri"/>
        <family val="2"/>
      </rPr>
      <t>2</t>
    </r>
    <r>
      <rPr>
        <sz val="11"/>
        <color indexed="8"/>
        <rFont val="Calibri"/>
        <family val="2"/>
      </rPr>
      <t xml:space="preserve">O-N/kg </t>
    </r>
    <r>
      <rPr>
        <sz val="11"/>
        <color indexed="8"/>
        <rFont val="Microsoft Sans Serif"/>
        <family val="2"/>
      </rPr>
      <t>การสูญเสียไนโตรเจนผ่านการระเหยเป็นไอ (</t>
    </r>
    <r>
      <rPr>
        <sz val="11"/>
        <color indexed="8"/>
        <rFont val="Calibri"/>
        <family val="2"/>
      </rPr>
      <t>volatilisation)</t>
    </r>
  </si>
  <si>
    <r>
      <rPr>
        <sz val="11"/>
        <color indexed="8"/>
        <rFont val="Microsoft Sans Serif"/>
        <family val="2"/>
      </rPr>
      <t>การปล่อย</t>
    </r>
    <r>
      <rPr>
        <sz val="11"/>
        <color theme="1"/>
        <rFont val="Calibri"/>
        <family val="2"/>
        <scheme val="minor"/>
      </rPr>
      <t xml:space="preserve"> N2O</t>
    </r>
    <r>
      <rPr>
        <sz val="11"/>
        <color indexed="8"/>
        <rFont val="Microsoft Sans Serif"/>
        <family val="2"/>
      </rPr>
      <t>ทั้งโดยตรงและโดยอ้อมจากดินพรุ</t>
    </r>
    <r>
      <rPr>
        <sz val="11"/>
        <color theme="1"/>
        <rFont val="Calibri"/>
        <family val="2"/>
        <scheme val="minor"/>
      </rPr>
      <t xml:space="preserve">  kgN</t>
    </r>
    <r>
      <rPr>
        <vertAlign val="subscript"/>
        <sz val="11"/>
        <color indexed="8"/>
        <rFont val="Calibri"/>
        <family val="2"/>
      </rPr>
      <t>2</t>
    </r>
    <r>
      <rPr>
        <sz val="11"/>
        <color theme="1"/>
        <rFont val="Calibri"/>
        <family val="2"/>
        <scheme val="minor"/>
      </rPr>
      <t>O-N/ha</t>
    </r>
    <r>
      <rPr>
        <sz val="11"/>
        <color indexed="8"/>
        <rFont val="Microsoft Sans Serif"/>
        <family val="2"/>
      </rPr>
      <t>ต่อปี</t>
    </r>
  </si>
  <si>
    <r>
      <rPr>
        <sz val="11"/>
        <color indexed="8"/>
        <rFont val="Microsoft Sans Serif"/>
        <family val="2"/>
      </rPr>
      <t>ค่าคงที่การปล่อยGHG สำหรับยูเรีย</t>
    </r>
    <r>
      <rPr>
        <sz val="11"/>
        <color theme="1"/>
        <rFont val="Calibri"/>
        <family val="2"/>
        <scheme val="minor"/>
      </rPr>
      <t xml:space="preserve">, tC/t </t>
    </r>
    <r>
      <rPr>
        <sz val="11"/>
        <color indexed="8"/>
        <rFont val="Microsoft Sans Serif"/>
        <family val="2"/>
      </rPr>
      <t>ยูเรีย</t>
    </r>
  </si>
  <si>
    <r>
      <rPr>
        <sz val="11"/>
        <rFont val="Microsoft Sans Serif"/>
        <family val="2"/>
      </rPr>
      <t>ค่าคงที่การปล่อยGHG จากสำหรับดินปูนแมกนีเซียม</t>
    </r>
    <r>
      <rPr>
        <sz val="11"/>
        <rFont val="Calibri"/>
        <family val="2"/>
      </rPr>
      <t xml:space="preserve"> (ground magnesium limestone), tC/t GML</t>
    </r>
  </si>
  <si>
    <t>%  CH4 ที่ถูกปล่อยในการเผาทิ้ง</t>
  </si>
  <si>
    <t>%  CH4 ที่ถูกปล่อยในมอเตอร์ก๊าซ</t>
  </si>
  <si>
    <r>
      <rPr>
        <sz val="11"/>
        <rFont val="Microsoft Sans Serif"/>
        <family val="2"/>
      </rPr>
      <t xml:space="preserve">เครดิตสำหรับการส่งออกกะลาเมล็ดในปาล์ม ทดแทนถ่านหิน กก. </t>
    </r>
    <r>
      <rPr>
        <sz val="11"/>
        <rFont val="Calibri"/>
        <family val="2"/>
      </rPr>
      <t xml:space="preserve"> CO</t>
    </r>
    <r>
      <rPr>
        <vertAlign val="subscript"/>
        <sz val="11"/>
        <rFont val="Calibri"/>
        <family val="2"/>
      </rPr>
      <t>2</t>
    </r>
    <r>
      <rPr>
        <sz val="11"/>
        <rFont val="Calibri"/>
        <family val="2"/>
      </rPr>
      <t xml:space="preserve">e/t </t>
    </r>
    <r>
      <rPr>
        <sz val="11"/>
        <rFont val="Microsoft Sans Serif"/>
        <family val="2"/>
      </rPr>
      <t>กะลา</t>
    </r>
  </si>
  <si>
    <r>
      <t xml:space="preserve">% </t>
    </r>
    <r>
      <rPr>
        <sz val="11"/>
        <color indexed="8"/>
        <rFont val="Microsoft Sans Serif"/>
        <family val="2"/>
      </rPr>
      <t>ประสิทธิภาพหม้อนึ่งไอน้ำจากการเผาทะลายปาล์มเปล่า</t>
    </r>
    <r>
      <rPr>
        <sz val="11"/>
        <color theme="1"/>
        <rFont val="Calibri"/>
        <family val="2"/>
        <scheme val="minor"/>
      </rPr>
      <t xml:space="preserve"> %</t>
    </r>
  </si>
  <si>
    <r>
      <rPr>
        <sz val="11"/>
        <color indexed="8"/>
        <rFont val="Microsoft Sans Serif"/>
        <family val="2"/>
      </rPr>
      <t xml:space="preserve">ค่าปรับแก้ของบ่อผึ่งแบบขุดลึก </t>
    </r>
    <r>
      <rPr>
        <sz val="11"/>
        <color theme="1"/>
        <rFont val="Calibri"/>
        <family val="2"/>
        <scheme val="minor"/>
      </rPr>
      <t>(deep lagoon)</t>
    </r>
  </si>
  <si>
    <r>
      <t>t CH4/t COD ที่บำบัดได้</t>
    </r>
    <r>
      <rPr>
        <sz val="11"/>
        <color indexed="8"/>
        <rFont val="Microsoft Sans Serif"/>
        <family val="2"/>
      </rPr>
      <t>ระหว่างการย่อยสลาย</t>
    </r>
    <r>
      <rPr>
        <sz val="11"/>
        <color theme="1"/>
        <rFont val="Calibri"/>
        <family val="2"/>
        <scheme val="minor"/>
      </rPr>
      <t xml:space="preserve"> </t>
    </r>
  </si>
  <si>
    <r>
      <rPr>
        <sz val="11"/>
        <color indexed="8"/>
        <rFont val="Microsoft Sans Serif"/>
        <family val="2"/>
      </rPr>
      <t xml:space="preserve">ค่าปรับแก้ของความไม่แน่นอน </t>
    </r>
    <r>
      <rPr>
        <sz val="11"/>
        <color theme="1"/>
        <rFont val="Calibri"/>
        <family val="2"/>
        <scheme val="minor"/>
      </rPr>
      <t>( uncertainties)</t>
    </r>
  </si>
  <si>
    <t xml:space="preserve">ไนโตรเจนที่สูญเสียผ่านการไหลบ่าและการชะล้าง </t>
  </si>
  <si>
    <t>ค่ามาตรฐานต่างๆ นำมาจาก  Ecoinvent v2 (GHG based on IPCC 2007-100 years)</t>
  </si>
  <si>
    <r>
      <rPr>
        <sz val="11"/>
        <rFont val="Microsoft Sans Serif"/>
        <family val="2"/>
      </rPr>
      <t>% อัตราการสกัดน้ำมันปาล์มดิบ (</t>
    </r>
    <r>
      <rPr>
        <sz val="11"/>
        <rFont val="Calibri"/>
        <family val="2"/>
      </rPr>
      <t>OER)</t>
    </r>
  </si>
  <si>
    <r>
      <t>% ข</t>
    </r>
    <r>
      <rPr>
        <sz val="11"/>
        <color indexed="8"/>
        <rFont val="Microsoft Sans Serif"/>
        <family val="2"/>
      </rPr>
      <t>องการปล่อย</t>
    </r>
    <r>
      <rPr>
        <sz val="11"/>
        <color theme="1"/>
        <rFont val="Calibri"/>
        <family val="2"/>
        <scheme val="minor"/>
      </rPr>
      <t xml:space="preserve"> GHG </t>
    </r>
    <r>
      <rPr>
        <sz val="11"/>
        <color indexed="8"/>
        <rFont val="Microsoft Sans Serif"/>
        <family val="2"/>
      </rPr>
      <t>ทะลายปาล์มสด</t>
    </r>
    <r>
      <rPr>
        <sz val="11"/>
        <color theme="1"/>
        <rFont val="Calibri"/>
        <family val="2"/>
        <scheme val="minor"/>
      </rPr>
      <t xml:space="preserve"> </t>
    </r>
    <r>
      <rPr>
        <sz val="11"/>
        <color indexed="8"/>
        <rFont val="Microsoft Sans Serif"/>
        <family val="2"/>
      </rPr>
      <t>ที่ผ่านกระบวนการผลิตไปยังเมล็ดในปาล์ม</t>
    </r>
    <r>
      <rPr>
        <sz val="11"/>
        <color theme="1"/>
        <rFont val="Calibri"/>
        <family val="2"/>
        <scheme val="minor"/>
      </rPr>
      <t xml:space="preserve"> </t>
    </r>
  </si>
  <si>
    <r>
      <t xml:space="preserve">% </t>
    </r>
    <r>
      <rPr>
        <sz val="11"/>
        <color indexed="8"/>
        <rFont val="Microsoft Sans Serif"/>
        <family val="2"/>
      </rPr>
      <t xml:space="preserve">ของการปล่อย GHG ทะลายปาล์มสด ที่ผ่านกระบวนการผลิตไปยังน้ำมันปาล์มดิบ </t>
    </r>
  </si>
  <si>
    <t xml:space="preserve">การปันส่วนค่าการปล่อย GHG โดยสุทธิ ไปยังผลิตภัณฑ์อื่น </t>
  </si>
  <si>
    <t>ใบงานนี้เป็นการปันส่วนการปล่อย GHG ของทะลายปาล์มสด ให้น้ำมันปาล์มดิบและเมล็ดในปาล์ม โดยน้ำหนัก</t>
  </si>
  <si>
    <r>
      <rPr>
        <sz val="14"/>
        <color indexed="8"/>
        <rFont val="FreesiaUPC"/>
        <family val="2"/>
      </rPr>
      <t>เครื่องมือการคำนวณการปล่อยก๊าซเรือนกระจก (GHG) ฉบับใหม่ (New Development GHG Calculator) ได้จัดทำขึ้นเพื่่อใช้เป็นเครื่องมือเสริมสำหรับแนวทางปฏิบัติในการประเมินการปล่อย GHG สำหรับพื้นที่ปลูกใหม่ตามกรอบมาตรฐาน RSPO ผู้ใช้อาจใช้การคำนวณนี้ควบคู่กับ</t>
    </r>
    <r>
      <rPr>
        <sz val="14"/>
        <color indexed="10"/>
        <rFont val="FreesiaUPC"/>
        <family val="2"/>
      </rPr>
      <t xml:space="preserve"> "บทที่ 4"</t>
    </r>
    <r>
      <rPr>
        <sz val="14"/>
        <color indexed="8"/>
        <rFont val="FreesiaUPC"/>
        <family val="2"/>
      </rPr>
      <t xml:space="preserve"> เพื่อประมาณค่าการปล่อย GHG จากพื้นที่ปลูกใหม่ และสามารถมองเห็นภาพโดยรวมหากมีการปล่อย GHGในกรณีต่างๆได้ ค่าตัวเลขพารามิเตอร์ในการคำนวณในโปรแกรม Excelนี้คล้ายกับเครื่องมือการคำนวณการปล่อย GHG จากการผลิตน้ำมันปาล์มตามกรอบมาตรฐาน RSPO (PalmGHG) แต่ได้ดัดแปลงสำหรับใช้อธิบายในแนวทางปฏิบัติในการประเมินการปล่อย GHG สำหรับพื้นที่ปลูกใหม่ตามกรอบมาตรฐาน RSPO เพื่อสอดคล้องกับเกณฑ์กำหนด 7.8 ในมาตรฐาน RSPO P&amp;C ปีพ.ศ. 2556  เครื่่องช่วยคำนวณนี้จัดทำขึ้นบนเว็บไซต์ RSPO เพื่อสามารถนำไปใช้โดยไม่เสียค่าใช้จ่าย </t>
    </r>
    <r>
      <rPr>
        <sz val="14"/>
        <color indexed="8"/>
        <rFont val="Calibri"/>
        <family val="2"/>
      </rPr>
      <t/>
    </r>
  </si>
  <si>
    <r>
      <rPr>
        <b/>
        <sz val="14"/>
        <color indexed="62"/>
        <rFont val="FreesiaUPC"/>
        <family val="2"/>
      </rPr>
      <t xml:space="preserve">ฉบับ: เดือนสิงหาคม 2559 
</t>
    </r>
    <r>
      <rPr>
        <sz val="14"/>
        <color indexed="8"/>
        <rFont val="FreesiaUPC"/>
        <family val="2"/>
      </rPr>
      <t xml:space="preserve">หมายเหตุ: ฉบับก่อนนี้ แผ่นตารางทำงาน​(spreadsheet)ในโปรแกรม excel ใน "เครื่องมือการคำนวณ PalmGHG สำหรับข้อกำหนด 7.8 อย่างง่าย”ได้เผยแพร่เพื่อใช้ควบคู่กับแนวทางปฏิบัติในการประเมินการปล่อย GHG สำหรับพื้นที่ปลูกใหม่่ - ฉบับเดือนธันวาคม 2557  อนึ่ง "เครื่องมือการคำนวณการปล่อย GHG"ฉบับนี้ได้ผลิตขึ้นเพื่อใช้แทนฉบับก่อนหน้านี้  
"เครื่องมือการคำนวณการปล่อย GHG"ฉบับนี้ได้ดัดแปลงให้เหมาะกับแนวทางปฏิบัติในการประเมินการปล่อย GHG สำหรับพื้นที่ปลูกใหม่่ - ฉบับเดือนธันวาคม 2557 ซึ่งได้ปรับการจัดหน้าเลย์เอาท์ของเครื่่องช่วยคำนวณเพื่อให้ผู้ใช้งานกรอกข้อมูลได้ง่ายและสะดวกยิ่งขึ้น
ทาง RSPO ยินดีที่จะรับทราบปัญหาที่เกิดจากการใช้เครื่องช่วยคำนวณนี้  รวมทั้งข้อคิดเห็นต่างๆเพื่อจะนำไปพิจารณาปรับปรุงในฉบับต่อไป โดยสามารถส่งข้อคิดเห็นต่างๆได้ที่ rspo@rspo.org </t>
    </r>
  </si>
  <si>
    <r>
      <rPr>
        <i/>
        <sz val="11"/>
        <color indexed="8"/>
        <rFont val="FreesiaUPC"/>
        <family val="2"/>
      </rPr>
      <t xml:space="preserve">หมายเหตุ: เนื้อหาของแถบเซลลในแผ่นตารางทำงานแสดงตามรหัสสีดังนี้    
</t>
    </r>
    <r>
      <rPr>
        <b/>
        <sz val="11"/>
        <color indexed="10"/>
        <rFont val="FreesiaUPC"/>
        <family val="2"/>
      </rPr>
      <t>ข้อมูลนำเข้า   - ผู้ใช้กำหนด (User Defined)</t>
    </r>
    <r>
      <rPr>
        <b/>
        <sz val="11"/>
        <color indexed="8"/>
        <rFont val="FreesiaUPC"/>
        <family val="2"/>
      </rPr>
      <t xml:space="preserve">
</t>
    </r>
    <r>
      <rPr>
        <b/>
        <sz val="11"/>
        <color indexed="19"/>
        <rFont val="FreesiaUPC"/>
        <family val="2"/>
      </rPr>
      <t>ข้อมูลนำเข้า  - ค่ามาตรฐาน (Default Values)</t>
    </r>
    <r>
      <rPr>
        <b/>
        <sz val="11"/>
        <color indexed="8"/>
        <rFont val="FreesiaUPC"/>
        <family val="2"/>
      </rPr>
      <t xml:space="preserve">
</t>
    </r>
    <r>
      <rPr>
        <b/>
        <sz val="11"/>
        <color indexed="21"/>
        <rFont val="FreesiaUPC"/>
        <family val="2"/>
      </rPr>
      <t>ลิงก์ (Links)</t>
    </r>
    <r>
      <rPr>
        <b/>
        <sz val="11"/>
        <color indexed="8"/>
        <rFont val="FreesiaUPC"/>
        <family val="2"/>
      </rPr>
      <t xml:space="preserve">, </t>
    </r>
    <r>
      <rPr>
        <b/>
        <sz val="11"/>
        <color indexed="15"/>
        <rFont val="FreesiaUPC"/>
        <family val="2"/>
      </rPr>
      <t xml:space="preserve"> การคำนวณ (Calculations)</t>
    </r>
    <r>
      <rPr>
        <i/>
        <sz val="11"/>
        <color indexed="8"/>
        <rFont val="FreesiaUPC"/>
        <family val="2"/>
      </rPr>
      <t xml:space="preserve">
บางแฟ้มข้อมูลงาน (worksheets)และแถบเซลล์เฉพาะรายถูกล็อคไว้เพื่อป้องกันผู้ใช้ทำการเขียนทับเนื้อหาโดยไม่ได้เจตนา </t>
    </r>
  </si>
  <si>
    <r>
      <rPr>
        <sz val="12"/>
        <color indexed="8"/>
        <rFont val="FreesiaUPC"/>
        <family val="2"/>
      </rPr>
      <t xml:space="preserve">กรอกข้อมูลแต่ละใบงาน (Sheet) ใน </t>
    </r>
    <r>
      <rPr>
        <sz val="12"/>
        <color indexed="10"/>
        <rFont val="FreesiaUPC"/>
        <family val="2"/>
      </rPr>
      <t xml:space="preserve">แถบเซลล์ไฮไลท์สีเหลือง เท่านั้น </t>
    </r>
    <r>
      <rPr>
        <sz val="11"/>
        <color theme="1"/>
        <rFont val="FreesiaUPC"/>
        <family val="2"/>
      </rPr>
      <t xml:space="preserve">
1.        </t>
    </r>
    <r>
      <rPr>
        <sz val="11"/>
        <color indexed="8"/>
        <rFont val="FreesiaUPC"/>
        <family val="2"/>
      </rPr>
      <t xml:space="preserve">เริ่มต้นจากใบงาน </t>
    </r>
    <r>
      <rPr>
        <sz val="11"/>
        <color theme="1"/>
        <rFont val="FreesiaUPC"/>
        <family val="2"/>
      </rPr>
      <t xml:space="preserve"> '</t>
    </r>
    <r>
      <rPr>
        <sz val="11"/>
        <color indexed="8"/>
        <rFont val="FreesiaUPC"/>
        <family val="2"/>
      </rPr>
      <t>การปล่อย</t>
    </r>
    <r>
      <rPr>
        <sz val="11"/>
        <color theme="1"/>
        <rFont val="FreesiaUPC"/>
        <family val="2"/>
      </rPr>
      <t xml:space="preserve"> GHG </t>
    </r>
    <r>
      <rPr>
        <sz val="11"/>
        <color indexed="8"/>
        <rFont val="FreesiaUPC"/>
        <family val="2"/>
      </rPr>
      <t>จากการเปลี่ยนแปลงการใช้ที่ดิน (</t>
    </r>
    <r>
      <rPr>
        <sz val="11"/>
        <color theme="1"/>
        <rFont val="FreesiaUPC"/>
        <family val="2"/>
      </rPr>
      <t xml:space="preserve">LUC emissions)' </t>
    </r>
    <r>
      <rPr>
        <sz val="11"/>
        <color indexed="8"/>
        <rFont val="FreesiaUPC"/>
        <family val="2"/>
      </rPr>
      <t>และเข้าไปยังช่องข้อมูลพื้นที่ที่จะแผ้วถางเพื่อปลูกใหม่ และ ค่าการเก็บกักคาร์บอนเฉพาะ (</t>
    </r>
    <r>
      <rPr>
        <sz val="11"/>
        <color theme="1"/>
        <rFont val="FreesiaUPC"/>
        <family val="2"/>
      </rPr>
      <t>corresponding carbon stocks) (</t>
    </r>
    <r>
      <rPr>
        <sz val="11"/>
        <color indexed="8"/>
        <rFont val="FreesiaUPC"/>
        <family val="2"/>
      </rPr>
      <t xml:space="preserve">อ้างอิงตาม รายงานการประเมินการกักเก็บคาร์บอนขององค์กรคุณ) </t>
    </r>
    <r>
      <rPr>
        <sz val="11"/>
        <color theme="1"/>
        <rFont val="FreesiaUPC"/>
        <family val="2"/>
      </rPr>
      <t xml:space="preserve">
2.        </t>
    </r>
    <r>
      <rPr>
        <sz val="11"/>
        <color indexed="8"/>
        <rFont val="FreesiaUPC"/>
        <family val="2"/>
      </rPr>
      <t>ดำเนินการต่อไปที่ ใบงาน  'ผลผลิตทะลายปาล์มสด (FFB Production)' และลงข้อมูลในช่อง ผลผลิตทะลายปาล์มสดที่คาดการณ์้ ต่อพื้นที่แฮคแตร์ (ha)</t>
    </r>
    <r>
      <rPr>
        <sz val="11"/>
        <color theme="1"/>
        <rFont val="FreesiaUPC"/>
        <family val="2"/>
      </rPr>
      <t xml:space="preserve">
3.        </t>
    </r>
    <r>
      <rPr>
        <sz val="11"/>
        <color indexed="8"/>
        <rFont val="FreesiaUPC"/>
        <family val="2"/>
      </rPr>
      <t xml:space="preserve">จากนั้น ไปยัง ใบงาน </t>
    </r>
    <r>
      <rPr>
        <sz val="11"/>
        <color theme="1"/>
        <rFont val="FreesiaUPC"/>
        <family val="2"/>
      </rPr>
      <t xml:space="preserve"> ‘การใช้</t>
    </r>
    <r>
      <rPr>
        <sz val="11"/>
        <color indexed="8"/>
        <rFont val="FreesiaUPC"/>
        <family val="2"/>
      </rPr>
      <t>เชื้อเพลิงในสวน (</t>
    </r>
    <r>
      <rPr>
        <sz val="11"/>
        <color theme="1"/>
        <rFont val="FreesiaUPC"/>
        <family val="2"/>
      </rPr>
      <t xml:space="preserve">Field fuel)’ </t>
    </r>
    <r>
      <rPr>
        <sz val="11"/>
        <color indexed="8"/>
        <rFont val="FreesiaUPC"/>
        <family val="2"/>
      </rPr>
      <t>และลงข้อมูลในช่อง การคำนวณการใช้พลังงานเชื้อเพลิงต่อปีในพื้นที่</t>
    </r>
    <r>
      <rPr>
        <sz val="11"/>
        <color theme="1"/>
        <rFont val="FreesiaUPC"/>
        <family val="2"/>
      </rPr>
      <t xml:space="preserve"> (expected annual fuel use)
4.        </t>
    </r>
    <r>
      <rPr>
        <sz val="11"/>
        <color indexed="8"/>
        <rFont val="FreesiaUPC"/>
        <family val="2"/>
      </rPr>
      <t xml:space="preserve">ต่อไปยังใบงาน </t>
    </r>
    <r>
      <rPr>
        <sz val="11"/>
        <color theme="1"/>
        <rFont val="FreesiaUPC"/>
        <family val="2"/>
      </rPr>
      <t xml:space="preserve"> ‘</t>
    </r>
    <r>
      <rPr>
        <sz val="11"/>
        <color indexed="8"/>
        <rFont val="FreesiaUPC"/>
        <family val="2"/>
      </rPr>
      <t>ดินพรุ (</t>
    </r>
    <r>
      <rPr>
        <sz val="11"/>
        <color theme="1"/>
        <rFont val="FreesiaUPC"/>
        <family val="2"/>
      </rPr>
      <t xml:space="preserve">Peat)’  </t>
    </r>
    <r>
      <rPr>
        <sz val="11"/>
        <color indexed="8"/>
        <rFont val="FreesiaUPC"/>
        <family val="2"/>
      </rPr>
      <t>ถ้าคุณระบุพื้นที่ที่จะแผ้วถางเพื่อปลูกใหม่เป็นพื้นที่ดินพรุในแผ่นงาน  'การปล่อย GHG จากการเปลี่ยนแปลงการใช้ที่ดิน' คุณจะต้องระบุการจัดการระบายน้ำในพื้นที่ดินพรุที่ได้วางแผนไว้เพื่อที่จะประมาณค่าการปล่อยก๊าซจากการออกซิไดซ์ดินพรุ หากไม่มีการพัฒนาในพื้นที่ดินพรุ ให้ข้ามขั้นตอนนี้ไป</t>
    </r>
    <r>
      <rPr>
        <sz val="11"/>
        <color theme="1"/>
        <rFont val="FreesiaUPC"/>
        <family val="2"/>
      </rPr>
      <t xml:space="preserve">  
5.       คุณใช้</t>
    </r>
    <r>
      <rPr>
        <sz val="11"/>
        <color indexed="8"/>
        <rFont val="FreesiaUPC"/>
        <family val="2"/>
      </rPr>
      <t>ปุ๋ยเคมีผสมที่ยังไม่มีการคำนวณในเครื่องมือช่วยคำนวณ อยู่หรือไม่ ถ้าใช่ ไปยัง ใบงาน</t>
    </r>
    <r>
      <rPr>
        <sz val="11"/>
        <color theme="1"/>
        <rFont val="FreesiaUPC"/>
        <family val="2"/>
      </rPr>
      <t>‘</t>
    </r>
    <r>
      <rPr>
        <sz val="11"/>
        <color indexed="8"/>
        <rFont val="FreesiaUPC"/>
        <family val="2"/>
      </rPr>
      <t>ปุ๋ยที่ผู้ใช้กำหนด (</t>
    </r>
    <r>
      <rPr>
        <sz val="11"/>
        <color theme="1"/>
        <rFont val="FreesiaUPC"/>
        <family val="2"/>
      </rPr>
      <t xml:space="preserve">User defined fertiliser)’ </t>
    </r>
    <r>
      <rPr>
        <sz val="11"/>
        <color indexed="8"/>
        <rFont val="FreesiaUPC"/>
        <family val="2"/>
      </rPr>
      <t xml:space="preserve">และลงข้อมูลธาตุอาหารที่เกี่ยวข้องของปุ๋ยเคมีผสมที่คุณใช้ ใบงานนี้จะประมาณค่าการปล่อย GHG ของปุ๋ยที่คุณใช้ (จากอุตสาหกรรมการผลิต)  และข้อมูลต่างๆที่เกี่ยวข้องจะเชื่อมโยงไปยังใบงานถัดไป คือ ‘ปุ๋ย และ ไนโตรเจนไดออกไซด์ (Fertiliser and N2O)‘ </t>
    </r>
    <r>
      <rPr>
        <sz val="11"/>
        <color theme="1"/>
        <rFont val="FreesiaUPC"/>
        <family val="2"/>
      </rPr>
      <t xml:space="preserve">
           *</t>
    </r>
    <r>
      <rPr>
        <sz val="11"/>
        <color indexed="8"/>
        <rFont val="FreesiaUPC"/>
        <family val="2"/>
      </rPr>
      <t xml:space="preserve">ถ้าปุ๋ยที่คุณใช้มีการคำนวณไว้ในเครื่องช่วยคำนวณแล้ว คุณสามารถข้ามขั้นตอนนี้ และดำเนินการต่อที่ใบงาน ‘Fertiliser and N2O‘ </t>
    </r>
    <r>
      <rPr>
        <sz val="11"/>
        <color theme="1"/>
        <rFont val="FreesiaUPC"/>
        <family val="2"/>
      </rPr>
      <t xml:space="preserve">
6.       </t>
    </r>
    <r>
      <rPr>
        <sz val="11"/>
        <color indexed="8"/>
        <rFont val="FreesiaUPC"/>
        <family val="2"/>
      </rPr>
      <t xml:space="preserve">ในใบงาน‘Fertiliser and N2O‘ ลงข้อมูลปริมาณการใช้ปุ๋ยโดยประมาณต่อปี </t>
    </r>
    <r>
      <rPr>
        <sz val="11"/>
        <color theme="1"/>
        <rFont val="FreesiaUPC"/>
        <family val="2"/>
      </rPr>
      <t xml:space="preserve"> </t>
    </r>
    <r>
      <rPr>
        <sz val="11"/>
        <color indexed="8"/>
        <rFont val="FreesiaUPC"/>
        <family val="2"/>
      </rPr>
      <t xml:space="preserve">และใส่ข้อมูลประมาณการระยะทางขนส่งปุ๋ยที่คุณใช้โดยนับระยะทางจากขนส่งทางทะเลและทางท้องถนน หากไม่พบข้อมูล ให้ใช้ค่ามาตรฐานในการขนส่งทางทะเล คือ 6000 กม. </t>
    </r>
    <r>
      <rPr>
        <sz val="11"/>
        <color theme="1"/>
        <rFont val="FreesiaUPC"/>
        <family val="2"/>
      </rPr>
      <t xml:space="preserve">
7.       </t>
    </r>
    <r>
      <rPr>
        <sz val="11"/>
        <color indexed="8"/>
        <rFont val="FreesiaUPC"/>
        <family val="2"/>
      </rPr>
      <t xml:space="preserve">หากมีพื้นที่สงวนไว้เพื่อการอนุรักษ์ คุณสามารถประมาณการอัตราการเก็บกักคาร์บอนต่อปี ในใบงาน  ‘การเก็บกักคาร์บอนในพื้นที่อนุรักษ์ (Conservation Area seq)’    </t>
    </r>
    <r>
      <rPr>
        <sz val="11"/>
        <color theme="1"/>
        <rFont val="FreesiaUPC"/>
        <family val="2"/>
      </rPr>
      <t xml:space="preserve">
8.       </t>
    </r>
    <r>
      <rPr>
        <sz val="11"/>
        <color indexed="8"/>
        <rFont val="FreesiaUPC"/>
        <family val="2"/>
      </rPr>
      <t>ในใบงาน</t>
    </r>
    <r>
      <rPr>
        <sz val="11"/>
        <color theme="1"/>
        <rFont val="FreesiaUPC"/>
        <family val="2"/>
      </rPr>
      <t xml:space="preserve"> ‘</t>
    </r>
    <r>
      <rPr>
        <sz val="11"/>
        <color indexed="8"/>
        <rFont val="FreesiaUPC"/>
        <family val="2"/>
      </rPr>
      <t>การเก็บกักคาร์บอนในพืช (</t>
    </r>
    <r>
      <rPr>
        <sz val="11"/>
        <color theme="1"/>
        <rFont val="FreesiaUPC"/>
        <family val="2"/>
      </rPr>
      <t xml:space="preserve">Crop sequestration)’ </t>
    </r>
    <r>
      <rPr>
        <sz val="11"/>
        <color indexed="8"/>
        <rFont val="FreesiaUPC"/>
        <family val="2"/>
      </rPr>
      <t>พัฒนามาจาก</t>
    </r>
    <r>
      <rPr>
        <sz val="11"/>
        <color theme="1"/>
        <rFont val="FreesiaUPC"/>
        <family val="2"/>
      </rPr>
      <t xml:space="preserve">  OPRODSIM/OPCABSIM และอ้างอิง</t>
    </r>
    <r>
      <rPr>
        <sz val="11"/>
        <color indexed="8"/>
        <rFont val="FreesiaUPC"/>
        <family val="2"/>
      </rPr>
      <t xml:space="preserve">อายุปาล์มโดยเฉลี่ยที่ </t>
    </r>
    <r>
      <rPr>
        <sz val="11"/>
        <color theme="1"/>
        <rFont val="FreesiaUPC"/>
        <family val="2"/>
      </rPr>
      <t xml:space="preserve"> 25 </t>
    </r>
    <r>
      <rPr>
        <sz val="11"/>
        <color indexed="8"/>
        <rFont val="FreesiaUPC"/>
        <family val="2"/>
      </rPr>
      <t xml:space="preserve">ปีหรือมากกว่า ซึ่งข้อมูลนี้อาจมีการเปลี่ยนแปลงหากมีข้อมูลที่เหมาะสมกว่า การเปลี่ยนแปลงดังกล่าวจะต้องถูกระบุและอธิบายในรายงานการประเมิน </t>
    </r>
    <r>
      <rPr>
        <sz val="11"/>
        <color theme="1"/>
        <rFont val="FreesiaUPC"/>
        <family val="2"/>
      </rPr>
      <t xml:space="preserve">GHG 
9.        </t>
    </r>
    <r>
      <rPr>
        <sz val="11"/>
        <color indexed="8"/>
        <rFont val="FreesiaUPC"/>
        <family val="2"/>
      </rPr>
      <t xml:space="preserve">ขั้นตอนสุดท้าย หากคุณมีการพัฒนาพื้นที่ปลูกใหม่ที่รวมถึงการดำเนินงานโรงงานสกัดน้ำมันปาล์ม กรุณากรอกข้อมูลในใบงาน  ‘ข้อมูลโรงงาน (Mill data)’  คุณสามารถข้ามขั้นตอนนี้หากไม่มีโรงงานสกัดน้ำมันปาล์ม (เช่น เกษตรกรรายย่อย และผู้ปลูกปาล์มนอกโครงการ (outgrowers))       </t>
    </r>
    <r>
      <rPr>
        <sz val="11"/>
        <color theme="1"/>
        <rFont val="FreesiaUPC"/>
        <family val="2"/>
      </rPr>
      <t xml:space="preserve">
10.      </t>
    </r>
    <r>
      <rPr>
        <sz val="11"/>
        <color indexed="8"/>
        <rFont val="FreesiaUPC"/>
        <family val="2"/>
      </rPr>
      <t xml:space="preserve">ไปยังใบงาน </t>
    </r>
    <r>
      <rPr>
        <sz val="11"/>
        <color theme="1"/>
        <rFont val="FreesiaUPC"/>
        <family val="2"/>
      </rPr>
      <t>‘</t>
    </r>
    <r>
      <rPr>
        <sz val="11"/>
        <color indexed="8"/>
        <rFont val="FreesiaUPC"/>
        <family val="2"/>
      </rPr>
      <t>สรุปผลข้อมูล (</t>
    </r>
    <r>
      <rPr>
        <sz val="11"/>
        <color theme="1"/>
        <rFont val="FreesiaUPC"/>
        <family val="2"/>
      </rPr>
      <t xml:space="preserve">Results summary)’ </t>
    </r>
    <r>
      <rPr>
        <sz val="11"/>
        <color indexed="8"/>
        <rFont val="FreesiaUPC"/>
        <family val="2"/>
      </rPr>
      <t>สำหรับผลการปล่อย  GHG</t>
    </r>
    <r>
      <rPr>
        <sz val="11"/>
        <color theme="1"/>
        <rFont val="FreesiaUPC"/>
        <family val="2"/>
      </rPr>
      <t xml:space="preserve">
*</t>
    </r>
    <r>
      <rPr>
        <sz val="11"/>
        <color indexed="8"/>
        <rFont val="FreesiaUPC"/>
        <family val="2"/>
      </rPr>
      <t>หมายเหตุสำคัญ</t>
    </r>
    <r>
      <rPr>
        <sz val="11"/>
        <color theme="1"/>
        <rFont val="FreesiaUPC"/>
        <family val="2"/>
      </rPr>
      <t>:</t>
    </r>
    <r>
      <rPr>
        <sz val="11"/>
        <color indexed="8"/>
        <rFont val="FreesiaUPC"/>
        <family val="2"/>
      </rPr>
      <t>ค่ามาตรฐานได้มีการจัดหาและแสดงในแผ่นงาน</t>
    </r>
    <r>
      <rPr>
        <sz val="11"/>
        <color theme="1"/>
        <rFont val="FreesiaUPC"/>
        <family val="2"/>
      </rPr>
      <t xml:space="preserve"> ‘</t>
    </r>
    <r>
      <rPr>
        <sz val="11"/>
        <color indexed="8"/>
        <rFont val="FreesiaUPC"/>
        <family val="2"/>
      </rPr>
      <t>ข้อมูลค่าอัตโนมัติ (</t>
    </r>
    <r>
      <rPr>
        <sz val="11"/>
        <color theme="1"/>
        <rFont val="FreesiaUPC"/>
        <family val="2"/>
      </rPr>
      <t xml:space="preserve">Default data)’ </t>
    </r>
    <r>
      <rPr>
        <sz val="11"/>
        <color indexed="8"/>
        <rFont val="FreesiaUPC"/>
        <family val="2"/>
      </rPr>
      <t xml:space="preserve">อย่างไรก็ดี ผู้ใช้ควรตรวจสอบข้อมูลว่าเหมาะสมสำหรับโรงงานสกัดน้ำมันปาล์มและสวนปาล์มน้ำมันที่ตรวจประเมินหรือไม่ การเปลี่ยนแปลงสามารถกระทำได้ หากแต่จะต้องระบุและอธิบายในรายงานการประมิน </t>
    </r>
    <r>
      <rPr>
        <sz val="11"/>
        <color theme="1"/>
        <rFont val="FreesiaUPC"/>
        <family val="2"/>
      </rPr>
      <t xml:space="preserve">GHG </t>
    </r>
  </si>
  <si>
    <t>วิธีการใช้เครื่องมือการคำนวณการปล่อยก๊าซเรือนกระจก (GHG) ฉบับใหม่</t>
  </si>
  <si>
    <t>RSPO-PRO-T04-003 V2.0 THA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</si>
</sst>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00"/>
    <numFmt numFmtId="166" formatCode="#,##0.0"/>
    <numFmt numFmtId="167" formatCode="#,##0.000"/>
    <numFmt numFmtId="168" formatCode="0.0000"/>
    <numFmt numFmtId="169" formatCode="_-* #,##0.00_-;_-* #,##0.00\-;_-* &quot;-&quot;??_-;_-@_-"/>
    <numFmt numFmtId="170" formatCode="0.00000"/>
  </numFmts>
  <fonts count="126">
    <font>
      <sz val="11"/>
      <color theme="1"/>
      <name val="Calibri"/>
      <family val="2"/>
      <scheme val="minor"/>
    </font>
    <font>
      <sz val="11"/>
      <color indexed="8"/>
      <name val="Calibri"/>
      <family val="2"/>
    </font>
    <font>
      <b/>
      <sz val="8"/>
      <color indexed="81"/>
      <name val="Tahoma"/>
      <family val="2"/>
    </font>
    <font>
      <b/>
      <sz val="10"/>
      <color indexed="81"/>
      <name val="Tahoma"/>
      <family val="2"/>
    </font>
    <font>
      <b/>
      <sz val="9"/>
      <color indexed="81"/>
      <name val="Tahoma"/>
      <family val="2"/>
    </font>
    <font>
      <vertAlign val="subscript"/>
      <sz val="11"/>
      <color indexed="8"/>
      <name val="Calibri"/>
      <family val="2"/>
    </font>
    <font>
      <sz val="11"/>
      <name val="Calibri"/>
      <family val="2"/>
    </font>
    <font>
      <b/>
      <sz val="11"/>
      <name val="Calibri"/>
      <family val="2"/>
    </font>
    <font>
      <b/>
      <vertAlign val="subscript"/>
      <sz val="11"/>
      <name val="Calibri"/>
      <family val="2"/>
    </font>
    <font>
      <vertAlign val="subscript"/>
      <sz val="11"/>
      <name val="Calibri"/>
      <family val="2"/>
    </font>
    <font>
      <i/>
      <sz val="11"/>
      <name val="Calibri"/>
      <family val="2"/>
    </font>
    <font>
      <b/>
      <sz val="18"/>
      <color indexed="56"/>
      <name val="Cambria"/>
      <family val="2"/>
    </font>
    <font>
      <sz val="10"/>
      <name val="Arial"/>
      <family val="2"/>
    </font>
    <font>
      <u/>
      <sz val="10"/>
      <color indexed="12"/>
      <name val="Arial"/>
      <family val="2"/>
    </font>
    <font>
      <sz val="10"/>
      <name val="Arial"/>
      <family val="2"/>
    </font>
    <font>
      <sz val="8"/>
      <color indexed="81"/>
      <name val="Tahoma"/>
      <family val="2"/>
    </font>
    <font>
      <sz val="9"/>
      <color indexed="81"/>
      <name val="Tahoma"/>
      <family val="2"/>
    </font>
    <font>
      <sz val="10"/>
      <name val="Arial"/>
      <family val="2"/>
    </font>
    <font>
      <b/>
      <sz val="11"/>
      <color indexed="8"/>
      <name val="Calibri"/>
      <family val="2"/>
    </font>
    <font>
      <b/>
      <sz val="11"/>
      <color indexed="10"/>
      <name val="Calibri"/>
      <family val="2"/>
    </font>
    <font>
      <i/>
      <sz val="11"/>
      <color indexed="8"/>
      <name val="Calibri"/>
      <family val="2"/>
    </font>
    <font>
      <b/>
      <sz val="11"/>
      <color indexed="81"/>
      <name val="Calibri"/>
      <family val="2"/>
    </font>
    <font>
      <i/>
      <vertAlign val="subscript"/>
      <sz val="11"/>
      <color indexed="8"/>
      <name val="Calibri"/>
      <family val="2"/>
    </font>
    <font>
      <b/>
      <vertAlign val="subscript"/>
      <sz val="11"/>
      <color indexed="8"/>
      <name val="Calibri"/>
      <family val="2"/>
    </font>
    <font>
      <b/>
      <sz val="8"/>
      <color indexed="81"/>
      <name val="Calibri"/>
      <family val="2"/>
    </font>
    <font>
      <i/>
      <sz val="11"/>
      <color indexed="10"/>
      <name val="Calibri"/>
      <family val="2"/>
    </font>
    <font>
      <sz val="14"/>
      <color indexed="8"/>
      <name val="Calibri"/>
      <family val="2"/>
    </font>
    <font>
      <sz val="14"/>
      <name val="Calibri"/>
      <family val="2"/>
    </font>
    <font>
      <b/>
      <u/>
      <sz val="26"/>
      <color indexed="62"/>
      <name val="Microsoft Sans Serif"/>
      <family val="2"/>
    </font>
    <font>
      <sz val="14"/>
      <color indexed="8"/>
      <name val="Microsoft Sans Serif"/>
      <family val="2"/>
    </font>
    <font>
      <sz val="14"/>
      <name val="Microsoft Sans Serif"/>
      <family val="2"/>
    </font>
    <font>
      <i/>
      <sz val="11"/>
      <color indexed="8"/>
      <name val="Microsoft Sans Serif"/>
      <family val="2"/>
    </font>
    <font>
      <b/>
      <sz val="11"/>
      <color indexed="10"/>
      <name val="Microsoft Sans Serif"/>
      <family val="2"/>
    </font>
    <font>
      <b/>
      <sz val="11"/>
      <color indexed="8"/>
      <name val="Microsoft Sans Serif"/>
      <family val="2"/>
    </font>
    <font>
      <sz val="11"/>
      <color indexed="8"/>
      <name val="Microsoft Sans Serif"/>
      <family val="2"/>
    </font>
    <font>
      <b/>
      <sz val="11"/>
      <name val="Microsoft Sans Serif"/>
      <family val="2"/>
    </font>
    <font>
      <sz val="9"/>
      <color indexed="81"/>
      <name val="Microsoft Sans Serif"/>
      <family val="2"/>
    </font>
    <font>
      <sz val="8"/>
      <name val="Calibri"/>
      <family val="2"/>
    </font>
    <font>
      <sz val="9"/>
      <color indexed="8"/>
      <name val="Calibri"/>
    </font>
    <font>
      <sz val="9"/>
      <color indexed="8"/>
      <name val="Microsoft Sans Serif"/>
    </font>
    <font>
      <b/>
      <sz val="11"/>
      <color indexed="56"/>
      <name val="Calibri"/>
      <family val="2"/>
    </font>
    <font>
      <sz val="11"/>
      <color indexed="10"/>
      <name val="Calibri"/>
      <family val="2"/>
    </font>
    <font>
      <b/>
      <i/>
      <sz val="11"/>
      <color indexed="8"/>
      <name val="Calibri"/>
      <family val="2"/>
    </font>
    <font>
      <b/>
      <u/>
      <sz val="26"/>
      <color indexed="62"/>
      <name val="Calibri"/>
      <family val="2"/>
    </font>
    <font>
      <b/>
      <sz val="9"/>
      <color indexed="81"/>
      <name val="Microsoft Sans Serif"/>
    </font>
    <font>
      <i/>
      <sz val="11"/>
      <name val="Microsoft Sans Serif"/>
      <family val="2"/>
    </font>
    <font>
      <sz val="11"/>
      <name val="Microsoft Sans Serif"/>
      <family val="2"/>
    </font>
    <font>
      <sz val="11"/>
      <color indexed="10"/>
      <name val="Microsoft Sans Serif"/>
      <family val="2"/>
    </font>
    <font>
      <b/>
      <sz val="11"/>
      <color indexed="56"/>
      <name val="Microsoft Sans Serif"/>
      <family val="2"/>
    </font>
    <font>
      <sz val="8"/>
      <color indexed="81"/>
      <name val="Microsoft Sans Serif"/>
      <family val="2"/>
    </font>
    <font>
      <b/>
      <sz val="8"/>
      <color indexed="81"/>
      <name val="Microsoft Sans Serif"/>
      <family val="2"/>
    </font>
    <font>
      <i/>
      <sz val="11"/>
      <color indexed="53"/>
      <name val="Calibri"/>
      <family val="2"/>
    </font>
    <font>
      <i/>
      <sz val="11"/>
      <color indexed="53"/>
      <name val="Microsoft Sans Serif"/>
      <family val="2"/>
    </font>
    <font>
      <sz val="9"/>
      <color indexed="10"/>
      <name val="Tahoma"/>
      <family val="2"/>
    </font>
    <font>
      <i/>
      <u/>
      <sz val="11"/>
      <name val="Microsoft Sans Serif"/>
      <family val="2"/>
    </font>
    <font>
      <b/>
      <i/>
      <sz val="11"/>
      <color indexed="8"/>
      <name val="Microsoft Sans Serif"/>
      <family val="2"/>
    </font>
    <font>
      <b/>
      <sz val="10"/>
      <color indexed="81"/>
      <name val="Microsoft Sans Serif"/>
      <family val="2"/>
    </font>
    <font>
      <b/>
      <sz val="11"/>
      <color indexed="81"/>
      <name val="Microsoft Sans Serif"/>
      <family val="2"/>
    </font>
    <font>
      <b/>
      <sz val="11"/>
      <color indexed="8"/>
      <name val="Sathu"/>
      <family val="2"/>
    </font>
    <font>
      <i/>
      <sz val="11"/>
      <name val="Sathu"/>
      <family val="2"/>
    </font>
    <font>
      <b/>
      <sz val="9"/>
      <color indexed="10"/>
      <name val="Tahoma Bold"/>
      <family val="2"/>
    </font>
    <font>
      <b/>
      <sz val="9"/>
      <color indexed="81"/>
      <name val="Tahoma Bold"/>
    </font>
    <font>
      <b/>
      <sz val="11"/>
      <color indexed="10"/>
      <name val="Calibri Bold"/>
      <family val="2"/>
    </font>
    <font>
      <b/>
      <sz val="11"/>
      <color theme="3"/>
      <name val="Calibri"/>
      <family val="2"/>
      <scheme val="minor"/>
    </font>
    <font>
      <b/>
      <sz val="11"/>
      <color rgb="FF0070C0"/>
      <name val="Calibri"/>
      <family val="2"/>
      <scheme val="minor"/>
    </font>
    <font>
      <b/>
      <sz val="11"/>
      <color rgb="FF00B050"/>
      <name val="Calibri"/>
      <family val="2"/>
      <scheme val="minor"/>
    </font>
    <font>
      <sz val="11"/>
      <name val="Calibri"/>
      <family val="2"/>
      <scheme val="minor"/>
    </font>
    <font>
      <b/>
      <sz val="11"/>
      <color rgb="FFC00000"/>
      <name val="Calibri"/>
      <family val="2"/>
      <scheme val="minor"/>
    </font>
    <font>
      <b/>
      <sz val="11"/>
      <color theme="1"/>
      <name val="Calibri"/>
      <family val="2"/>
      <scheme val="minor"/>
    </font>
    <font>
      <b/>
      <sz val="11"/>
      <name val="Calibri"/>
      <family val="2"/>
      <scheme val="minor"/>
    </font>
    <font>
      <i/>
      <sz val="11"/>
      <color theme="1"/>
      <name val="Calibri"/>
      <family val="2"/>
      <scheme val="minor"/>
    </font>
    <font>
      <i/>
      <sz val="11"/>
      <name val="Calibri"/>
      <family val="2"/>
      <scheme val="minor"/>
    </font>
    <font>
      <b/>
      <i/>
      <sz val="11"/>
      <name val="Calibri"/>
      <family val="2"/>
      <scheme val="minor"/>
    </font>
    <font>
      <b/>
      <sz val="11"/>
      <color rgb="FFFF0000"/>
      <name val="Calibri"/>
      <family val="2"/>
      <scheme val="minor"/>
    </font>
    <font>
      <b/>
      <sz val="10"/>
      <color rgb="FFC00000"/>
      <name val="Arial"/>
      <family val="2"/>
    </font>
    <font>
      <b/>
      <sz val="11"/>
      <color theme="5" tint="-0.249977111117893"/>
      <name val="Calibri"/>
      <family val="2"/>
      <scheme val="minor"/>
    </font>
    <font>
      <sz val="11"/>
      <color rgb="FFFF0000"/>
      <name val="Calibri"/>
      <family val="2"/>
      <scheme val="minor"/>
    </font>
    <font>
      <i/>
      <u/>
      <sz val="11"/>
      <color indexed="61"/>
      <name val="Calibri"/>
      <family val="2"/>
      <scheme val="minor"/>
    </font>
    <font>
      <sz val="11"/>
      <color rgb="FF0070C0"/>
      <name val="Calibri"/>
      <family val="2"/>
      <scheme val="minor"/>
    </font>
    <font>
      <sz val="11"/>
      <color indexed="14"/>
      <name val="Calibri"/>
      <family val="2"/>
      <scheme val="minor"/>
    </font>
    <font>
      <b/>
      <i/>
      <sz val="11"/>
      <color rgb="FF00B050"/>
      <name val="Calibri"/>
      <family val="2"/>
      <scheme val="minor"/>
    </font>
    <font>
      <b/>
      <sz val="11"/>
      <color rgb="FFFFFF00"/>
      <name val="Calibri"/>
      <family val="2"/>
      <scheme val="minor"/>
    </font>
    <font>
      <b/>
      <sz val="11"/>
      <color theme="4"/>
      <name val="Calibri"/>
      <family val="2"/>
      <scheme val="minor"/>
    </font>
    <font>
      <i/>
      <u/>
      <sz val="11"/>
      <color theme="1"/>
      <name val="Calibri"/>
      <family val="2"/>
      <scheme val="minor"/>
    </font>
    <font>
      <b/>
      <sz val="11"/>
      <color theme="1"/>
      <name val="Arial"/>
      <family val="2"/>
    </font>
    <font>
      <sz val="11"/>
      <color theme="0"/>
      <name val="Calibri"/>
      <family val="2"/>
      <scheme val="minor"/>
    </font>
    <font>
      <sz val="14"/>
      <color theme="1"/>
      <name val="Calibri"/>
      <family val="2"/>
      <scheme val="minor"/>
    </font>
    <font>
      <sz val="10"/>
      <color theme="1"/>
      <name val="Calibri"/>
      <family val="2"/>
      <scheme val="minor"/>
    </font>
    <font>
      <sz val="14"/>
      <name val="Calibri"/>
      <family val="2"/>
      <scheme val="minor"/>
    </font>
    <font>
      <sz val="11"/>
      <color theme="0" tint="-0.34998626667073579"/>
      <name val="Calibri"/>
      <family val="2"/>
      <scheme val="minor"/>
    </font>
    <font>
      <sz val="11"/>
      <color rgb="FF00B050"/>
      <name val="Calibri"/>
      <family val="2"/>
      <scheme val="minor"/>
    </font>
    <font>
      <b/>
      <u/>
      <sz val="26"/>
      <color theme="3" tint="-0.249977111117893"/>
      <name val="Calibri"/>
      <family val="2"/>
      <scheme val="minor"/>
    </font>
    <font>
      <b/>
      <sz val="12"/>
      <color rgb="FFFF0000"/>
      <name val="Calibri"/>
      <family val="2"/>
      <scheme val="minor"/>
    </font>
    <font>
      <b/>
      <u/>
      <sz val="26"/>
      <color theme="3" tint="-0.249977111117893"/>
      <name val="Microsoft Sans Serif"/>
      <family val="2"/>
    </font>
    <font>
      <b/>
      <sz val="11"/>
      <color theme="1"/>
      <name val="Microsoft Sans Serif"/>
      <family val="2"/>
    </font>
    <font>
      <sz val="11"/>
      <color theme="1"/>
      <name val="Microsoft Sans Serif"/>
      <family val="2"/>
    </font>
    <font>
      <i/>
      <sz val="11"/>
      <color theme="1"/>
      <name val="Microsoft Sans Serif"/>
      <family val="2"/>
    </font>
    <font>
      <b/>
      <sz val="11"/>
      <color theme="1"/>
      <name val="Calibri"/>
      <family val="2"/>
    </font>
    <font>
      <b/>
      <u/>
      <sz val="26"/>
      <color theme="4"/>
      <name val="Microsoft Sans Serif"/>
      <family val="2"/>
    </font>
    <font>
      <i/>
      <u/>
      <sz val="11"/>
      <name val="Calibri"/>
      <family val="2"/>
      <scheme val="minor"/>
    </font>
    <font>
      <b/>
      <sz val="11"/>
      <color rgb="FF00B050"/>
      <name val="Microsoft Sans Serif"/>
      <family val="2"/>
    </font>
    <font>
      <b/>
      <sz val="11"/>
      <color rgb="FFFFFF00"/>
      <name val="Microsoft Sans Serif"/>
    </font>
    <font>
      <b/>
      <sz val="11"/>
      <color rgb="FFFF0000"/>
      <name val="Microsoft Sans Serif"/>
      <family val="2"/>
    </font>
    <font>
      <b/>
      <sz val="11"/>
      <color rgb="FFFF0000"/>
      <name val="Calibri"/>
      <family val="2"/>
    </font>
    <font>
      <b/>
      <u/>
      <sz val="26"/>
      <color theme="3" tint="-0.249977111117893"/>
      <name val="FreesiaUPC"/>
      <family val="2"/>
    </font>
    <font>
      <sz val="11"/>
      <color theme="1"/>
      <name val="FreesiaUPC"/>
      <family val="2"/>
    </font>
    <font>
      <sz val="14"/>
      <color theme="1"/>
      <name val="FreesiaUPC"/>
      <family val="2"/>
    </font>
    <font>
      <sz val="14"/>
      <color indexed="8"/>
      <name val="FreesiaUPC"/>
      <family val="2"/>
    </font>
    <font>
      <sz val="14"/>
      <color indexed="10"/>
      <name val="FreesiaUPC"/>
      <family val="2"/>
    </font>
    <font>
      <b/>
      <sz val="14"/>
      <color indexed="62"/>
      <name val="FreesiaUPC"/>
      <family val="2"/>
    </font>
    <font>
      <b/>
      <sz val="11"/>
      <name val="FreesiaUPC"/>
      <family val="2"/>
    </font>
    <font>
      <sz val="11"/>
      <color rgb="FFFF0000"/>
      <name val="FreesiaUPC"/>
      <family val="2"/>
    </font>
    <font>
      <i/>
      <sz val="11"/>
      <color theme="1"/>
      <name val="FreesiaUPC"/>
      <family val="2"/>
    </font>
    <font>
      <u/>
      <sz val="11"/>
      <color theme="1"/>
      <name val="FreesiaUPC"/>
      <family val="2"/>
    </font>
    <font>
      <i/>
      <sz val="11"/>
      <color indexed="8"/>
      <name val="FreesiaUPC"/>
      <family val="2"/>
    </font>
    <font>
      <b/>
      <sz val="11"/>
      <color indexed="10"/>
      <name val="FreesiaUPC"/>
      <family val="2"/>
    </font>
    <font>
      <b/>
      <sz val="11"/>
      <color indexed="8"/>
      <name val="FreesiaUPC"/>
      <family val="2"/>
    </font>
    <font>
      <b/>
      <sz val="11"/>
      <color indexed="19"/>
      <name val="FreesiaUPC"/>
      <family val="2"/>
    </font>
    <font>
      <b/>
      <sz val="11"/>
      <color indexed="21"/>
      <name val="FreesiaUPC"/>
      <family val="2"/>
    </font>
    <font>
      <b/>
      <sz val="11"/>
      <color indexed="15"/>
      <name val="FreesiaUPC"/>
      <family val="2"/>
    </font>
    <font>
      <sz val="12"/>
      <color indexed="8"/>
      <name val="FreesiaUPC"/>
      <family val="2"/>
    </font>
    <font>
      <sz val="12"/>
      <color indexed="10"/>
      <name val="FreesiaUPC"/>
      <family val="2"/>
    </font>
    <font>
      <sz val="11"/>
      <color indexed="8"/>
      <name val="FreesiaUPC"/>
      <family val="2"/>
    </font>
    <font>
      <b/>
      <u/>
      <sz val="22"/>
      <color indexed="62"/>
      <name val="FreesiaUPC"/>
      <family val="2"/>
    </font>
    <font>
      <u/>
      <sz val="22"/>
      <color theme="1"/>
      <name val="FreesiaUPC"/>
      <family val="2"/>
    </font>
    <font>
      <sz val="10"/>
      <color rgb="FF000000"/>
      <name val="Arial"/>
      <family val="2"/>
    </font>
  </fonts>
  <fills count="13">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rgb="FFFF66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s>
  <borders count="4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rgb="FFC00000"/>
      </top>
      <bottom style="thin">
        <color indexed="64"/>
      </bottom>
      <diagonal/>
    </border>
    <border>
      <left style="thin">
        <color indexed="64"/>
      </left>
      <right/>
      <top style="medium">
        <color rgb="FFC00000"/>
      </top>
      <bottom style="thin">
        <color indexed="64"/>
      </bottom>
      <diagonal/>
    </border>
    <border>
      <left style="thin">
        <color indexed="64"/>
      </left>
      <right style="medium">
        <color rgb="FFC00000"/>
      </right>
      <top style="medium">
        <color rgb="FFC00000"/>
      </top>
      <bottom style="thin">
        <color indexed="64"/>
      </bottom>
      <diagonal/>
    </border>
    <border>
      <left style="medium">
        <color rgb="FFC00000"/>
      </left>
      <right style="thin">
        <color indexed="64"/>
      </right>
      <top style="thin">
        <color indexed="64"/>
      </top>
      <bottom style="thin">
        <color indexed="64"/>
      </bottom>
      <diagonal/>
    </border>
    <border>
      <left style="thin">
        <color indexed="64"/>
      </left>
      <right style="medium">
        <color rgb="FFC00000"/>
      </right>
      <top style="thin">
        <color indexed="64"/>
      </top>
      <bottom style="thin">
        <color indexed="64"/>
      </bottom>
      <diagonal/>
    </border>
    <border>
      <left style="medium">
        <color rgb="FFC00000"/>
      </left>
      <right style="thin">
        <color indexed="64"/>
      </right>
      <top style="thin">
        <color indexed="64"/>
      </top>
      <bottom style="medium">
        <color rgb="FFC00000"/>
      </bottom>
      <diagonal/>
    </border>
    <border>
      <left style="thin">
        <color indexed="64"/>
      </left>
      <right style="thin">
        <color indexed="64"/>
      </right>
      <top style="thin">
        <color indexed="64"/>
      </top>
      <bottom style="medium">
        <color rgb="FFC00000"/>
      </bottom>
      <diagonal/>
    </border>
    <border>
      <left style="thin">
        <color indexed="64"/>
      </left>
      <right/>
      <top style="thin">
        <color indexed="64"/>
      </top>
      <bottom style="medium">
        <color rgb="FFC00000"/>
      </bottom>
      <diagonal/>
    </border>
    <border>
      <left style="thin">
        <color indexed="64"/>
      </left>
      <right style="medium">
        <color rgb="FFC00000"/>
      </right>
      <top style="thin">
        <color indexed="64"/>
      </top>
      <bottom style="medium">
        <color rgb="FFC00000"/>
      </bottom>
      <diagonal/>
    </border>
    <border>
      <left style="thick">
        <color theme="3" tint="-0.24994659260841701"/>
      </left>
      <right style="thick">
        <color theme="3" tint="-0.24994659260841701"/>
      </right>
      <top style="thick">
        <color theme="3" tint="-0.24994659260841701"/>
      </top>
      <bottom style="thick">
        <color theme="3" tint="-0.24994659260841701"/>
      </bottom>
      <diagonal/>
    </border>
    <border>
      <left style="medium">
        <color rgb="FFC00000"/>
      </left>
      <right style="thin">
        <color indexed="64"/>
      </right>
      <top style="medium">
        <color rgb="FFC00000"/>
      </top>
      <bottom style="thin">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11">
    <xf numFmtId="0" fontId="0" fillId="0" borderId="0"/>
    <xf numFmtId="169" fontId="12" fillId="0" borderId="0" applyFont="0" applyFill="0" applyBorder="0" applyAlignment="0" applyProtection="0"/>
    <xf numFmtId="169" fontId="14" fillId="0" borderId="0" applyFont="0" applyFill="0" applyBorder="0" applyAlignment="0" applyProtection="0"/>
    <xf numFmtId="0" fontId="13" fillId="0" borderId="0" applyNumberFormat="0" applyFill="0" applyBorder="0" applyAlignment="0" applyProtection="0">
      <alignment vertical="top"/>
      <protection locked="0"/>
    </xf>
    <xf numFmtId="0" fontId="12" fillId="0" borderId="0"/>
    <xf numFmtId="0" fontId="14" fillId="0" borderId="0"/>
    <xf numFmtId="0" fontId="17" fillId="0" borderId="0"/>
    <xf numFmtId="9" fontId="12"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0" fontId="11" fillId="0" borderId="0" applyNumberFormat="0" applyFill="0" applyBorder="0" applyAlignment="0" applyProtection="0"/>
  </cellStyleXfs>
  <cellXfs count="525">
    <xf numFmtId="0" fontId="0" fillId="0" borderId="0" xfId="0"/>
    <xf numFmtId="1" fontId="64" fillId="0" borderId="0" xfId="0" applyNumberFormat="1" applyFont="1"/>
    <xf numFmtId="164" fontId="64" fillId="0" borderId="0" xfId="0" applyNumberFormat="1" applyFont="1"/>
    <xf numFmtId="2" fontId="64" fillId="0" borderId="0" xfId="0" applyNumberFormat="1" applyFont="1"/>
    <xf numFmtId="164" fontId="65" fillId="0" borderId="0" xfId="0" applyNumberFormat="1" applyFont="1"/>
    <xf numFmtId="0" fontId="66" fillId="0" borderId="0" xfId="0" applyFont="1" applyAlignment="1">
      <alignment wrapText="1"/>
    </xf>
    <xf numFmtId="0" fontId="67" fillId="0" borderId="0" xfId="0" applyFont="1"/>
    <xf numFmtId="0" fontId="68" fillId="0" borderId="0" xfId="0" applyFont="1"/>
    <xf numFmtId="0" fontId="68" fillId="0" borderId="0" xfId="0" applyFont="1" applyFill="1"/>
    <xf numFmtId="0" fontId="65" fillId="0" borderId="0" xfId="0" applyFont="1"/>
    <xf numFmtId="0" fontId="66" fillId="0" borderId="0" xfId="0" applyFont="1"/>
    <xf numFmtId="0" fontId="0" fillId="0" borderId="0" xfId="0" applyFont="1"/>
    <xf numFmtId="0" fontId="69" fillId="0" borderId="0" xfId="0" applyFont="1" applyAlignment="1">
      <alignment wrapText="1"/>
    </xf>
    <xf numFmtId="0" fontId="0" fillId="0" borderId="0" xfId="0" applyFont="1" applyAlignment="1">
      <alignment wrapText="1"/>
    </xf>
    <xf numFmtId="0" fontId="66" fillId="0" borderId="0" xfId="0" applyFont="1" applyFill="1" applyBorder="1" applyAlignment="1">
      <alignment wrapText="1"/>
    </xf>
    <xf numFmtId="168" fontId="67" fillId="0" borderId="0" xfId="0" applyNumberFormat="1" applyFont="1" applyAlignment="1">
      <alignment horizontal="right" wrapText="1"/>
    </xf>
    <xf numFmtId="2" fontId="64" fillId="0" borderId="0" xfId="0" applyNumberFormat="1" applyFont="1" applyFill="1" applyBorder="1" applyAlignment="1">
      <alignment wrapText="1"/>
    </xf>
    <xf numFmtId="0" fontId="0" fillId="0" borderId="0" xfId="0" applyFont="1" applyAlignment="1">
      <alignment horizontal="right"/>
    </xf>
    <xf numFmtId="0" fontId="0" fillId="0" borderId="0" xfId="0" applyFont="1" applyAlignment="1">
      <alignment horizontal="right" wrapText="1"/>
    </xf>
    <xf numFmtId="0" fontId="0" fillId="0" borderId="0" xfId="0" applyFont="1" applyAlignment="1">
      <alignment horizontal="left"/>
    </xf>
    <xf numFmtId="2" fontId="65" fillId="0" borderId="0" xfId="0" applyNumberFormat="1" applyFont="1"/>
    <xf numFmtId="0" fontId="70" fillId="0" borderId="0" xfId="0" applyFont="1"/>
    <xf numFmtId="0" fontId="68" fillId="0" borderId="0" xfId="0" applyFont="1" applyAlignment="1">
      <alignment horizontal="left"/>
    </xf>
    <xf numFmtId="0" fontId="69" fillId="0" borderId="0" xfId="0" applyFont="1" applyBorder="1" applyAlignment="1"/>
    <xf numFmtId="0" fontId="66" fillId="0" borderId="0" xfId="0" applyFont="1" applyBorder="1" applyAlignment="1"/>
    <xf numFmtId="0" fontId="71" fillId="0" borderId="0" xfId="0" applyFont="1" applyBorder="1" applyAlignment="1"/>
    <xf numFmtId="164" fontId="65" fillId="0" borderId="0" xfId="0" applyNumberFormat="1" applyFont="1" applyAlignment="1">
      <alignment horizontal="right"/>
    </xf>
    <xf numFmtId="164" fontId="64" fillId="0" borderId="0" xfId="0" applyNumberFormat="1" applyFont="1" applyAlignment="1">
      <alignment horizontal="right"/>
    </xf>
    <xf numFmtId="3" fontId="64" fillId="0" borderId="0" xfId="0" applyNumberFormat="1" applyFont="1"/>
    <xf numFmtId="4" fontId="64" fillId="0" borderId="0" xfId="0" applyNumberFormat="1" applyFont="1"/>
    <xf numFmtId="167" fontId="67" fillId="0" borderId="0" xfId="0" applyNumberFormat="1" applyFont="1"/>
    <xf numFmtId="0" fontId="70" fillId="0" borderId="0" xfId="0" applyFont="1" applyFill="1"/>
    <xf numFmtId="0" fontId="0" fillId="0" borderId="0" xfId="0" applyAlignment="1">
      <alignment wrapText="1"/>
    </xf>
    <xf numFmtId="0" fontId="0" fillId="0" borderId="0" xfId="0" applyAlignment="1">
      <alignment horizontal="right"/>
    </xf>
    <xf numFmtId="0" fontId="0" fillId="0" borderId="0" xfId="0" applyAlignment="1">
      <alignment horizontal="right" wrapText="1"/>
    </xf>
    <xf numFmtId="0" fontId="0" fillId="0" borderId="1" xfId="0" applyBorder="1" applyAlignment="1">
      <alignment horizontal="left" vertical="center" wrapText="1"/>
    </xf>
    <xf numFmtId="0" fontId="72" fillId="0" borderId="0" xfId="0" applyFont="1" applyBorder="1" applyAlignment="1"/>
    <xf numFmtId="0" fontId="73" fillId="2" borderId="0" xfId="0" applyFont="1" applyFill="1" applyProtection="1">
      <protection locked="0"/>
    </xf>
    <xf numFmtId="0" fontId="0" fillId="0" borderId="0" xfId="0" applyFont="1" applyProtection="1">
      <protection locked="0"/>
    </xf>
    <xf numFmtId="0" fontId="0" fillId="0" borderId="0" xfId="0" applyFont="1" applyFill="1" applyProtection="1">
      <protection locked="0"/>
    </xf>
    <xf numFmtId="0" fontId="73" fillId="0" borderId="0" xfId="0" applyFont="1" applyFill="1" applyProtection="1">
      <protection locked="0"/>
    </xf>
    <xf numFmtId="1" fontId="73" fillId="2" borderId="0" xfId="0" applyNumberFormat="1" applyFont="1" applyFill="1" applyAlignment="1" applyProtection="1">
      <alignment wrapText="1"/>
      <protection locked="0"/>
    </xf>
    <xf numFmtId="3" fontId="73" fillId="0" borderId="0" xfId="0" applyNumberFormat="1" applyFont="1" applyFill="1" applyProtection="1">
      <protection locked="0"/>
    </xf>
    <xf numFmtId="1" fontId="67" fillId="0" borderId="0" xfId="0" applyNumberFormat="1" applyFont="1" applyFill="1" applyBorder="1" applyAlignment="1" applyProtection="1">
      <alignment wrapText="1"/>
      <protection locked="0"/>
    </xf>
    <xf numFmtId="165" fontId="67" fillId="0" borderId="0" xfId="0" applyNumberFormat="1" applyFont="1" applyAlignment="1" applyProtection="1">
      <alignment horizontal="right" wrapText="1"/>
      <protection locked="0"/>
    </xf>
    <xf numFmtId="168" fontId="67" fillId="0" borderId="0" xfId="0" applyNumberFormat="1" applyFont="1" applyAlignment="1" applyProtection="1">
      <alignment horizontal="right" wrapText="1"/>
      <protection locked="0"/>
    </xf>
    <xf numFmtId="164" fontId="67" fillId="0" borderId="0" xfId="0" applyNumberFormat="1" applyFont="1" applyAlignment="1" applyProtection="1">
      <alignment horizontal="right" wrapText="1"/>
      <protection locked="0"/>
    </xf>
    <xf numFmtId="0" fontId="67" fillId="0" borderId="0" xfId="0" applyFont="1" applyProtection="1">
      <protection locked="0"/>
    </xf>
    <xf numFmtId="166" fontId="67" fillId="0" borderId="0" xfId="0" applyNumberFormat="1" applyFont="1" applyProtection="1">
      <protection locked="0"/>
    </xf>
    <xf numFmtId="3" fontId="67" fillId="0" borderId="0" xfId="0" applyNumberFormat="1" applyFont="1" applyProtection="1">
      <protection locked="0"/>
    </xf>
    <xf numFmtId="167" fontId="67" fillId="0" borderId="0" xfId="0" applyNumberFormat="1" applyFont="1" applyProtection="1">
      <protection locked="0"/>
    </xf>
    <xf numFmtId="0" fontId="74" fillId="0" borderId="0" xfId="0" applyFont="1" applyProtection="1">
      <protection locked="0"/>
    </xf>
    <xf numFmtId="0" fontId="70" fillId="0" borderId="0" xfId="0" applyFont="1" applyAlignment="1">
      <alignment wrapText="1"/>
    </xf>
    <xf numFmtId="4" fontId="65" fillId="0" borderId="0" xfId="0" applyNumberFormat="1" applyFont="1"/>
    <xf numFmtId="0" fontId="0" fillId="0" borderId="0" xfId="0" applyFont="1" applyProtection="1"/>
    <xf numFmtId="2" fontId="65" fillId="0" borderId="0" xfId="0" applyNumberFormat="1" applyFont="1" applyProtection="1"/>
    <xf numFmtId="164" fontId="64" fillId="0" borderId="0" xfId="0" applyNumberFormat="1" applyFont="1" applyProtection="1"/>
    <xf numFmtId="0" fontId="75" fillId="0" borderId="0" xfId="0" applyFont="1" applyProtection="1"/>
    <xf numFmtId="0" fontId="0" fillId="0" borderId="0" xfId="0" applyProtection="1"/>
    <xf numFmtId="0" fontId="65" fillId="0" borderId="0" xfId="0" applyFont="1" applyProtection="1"/>
    <xf numFmtId="2" fontId="64" fillId="0" borderId="0" xfId="0" applyNumberFormat="1" applyFont="1" applyProtection="1"/>
    <xf numFmtId="0" fontId="0" fillId="0" borderId="0" xfId="0" applyFont="1" applyAlignment="1" applyProtection="1">
      <alignment horizontal="right"/>
    </xf>
    <xf numFmtId="0" fontId="68" fillId="0" borderId="0" xfId="0" applyFont="1" applyProtection="1"/>
    <xf numFmtId="0" fontId="70" fillId="0" borderId="0" xfId="0" applyFont="1" applyProtection="1"/>
    <xf numFmtId="0" fontId="69" fillId="0" borderId="0" xfId="0" applyFont="1" applyAlignment="1" applyProtection="1">
      <alignment wrapText="1"/>
    </xf>
    <xf numFmtId="0" fontId="66" fillId="0" borderId="0" xfId="0" applyFont="1" applyFill="1" applyBorder="1" applyAlignment="1" applyProtection="1">
      <alignment wrapText="1"/>
    </xf>
    <xf numFmtId="2" fontId="65" fillId="0" borderId="0" xfId="0" applyNumberFormat="1" applyFont="1" applyFill="1" applyBorder="1" applyAlignment="1" applyProtection="1">
      <alignment wrapText="1"/>
    </xf>
    <xf numFmtId="0" fontId="0" fillId="0" borderId="0" xfId="0" applyFont="1" applyFill="1" applyProtection="1"/>
    <xf numFmtId="0" fontId="69" fillId="0" borderId="0" xfId="0" applyFont="1" applyProtection="1"/>
    <xf numFmtId="0" fontId="76" fillId="0" borderId="0" xfId="0" applyFont="1" applyProtection="1"/>
    <xf numFmtId="3" fontId="65" fillId="0" borderId="0" xfId="0" applyNumberFormat="1" applyFont="1" applyFill="1" applyBorder="1" applyAlignment="1" applyProtection="1">
      <alignment wrapText="1"/>
    </xf>
    <xf numFmtId="0" fontId="77" fillId="0" borderId="0" xfId="0" applyFont="1" applyAlignment="1" applyProtection="1">
      <alignment wrapText="1"/>
    </xf>
    <xf numFmtId="0" fontId="0" fillId="0" borderId="0" xfId="0" applyFont="1" applyAlignment="1" applyProtection="1">
      <alignment horizontal="right" wrapText="1"/>
    </xf>
    <xf numFmtId="3" fontId="64" fillId="0" borderId="0" xfId="0" applyNumberFormat="1" applyFont="1" applyProtection="1"/>
    <xf numFmtId="0" fontId="66" fillId="0" borderId="0" xfId="0" applyFont="1" applyFill="1" applyBorder="1" applyAlignment="1" applyProtection="1">
      <alignment horizontal="right"/>
    </xf>
    <xf numFmtId="164" fontId="78" fillId="0" borderId="0" xfId="0" applyNumberFormat="1" applyFont="1" applyProtection="1"/>
    <xf numFmtId="2" fontId="78" fillId="0" borderId="0" xfId="0" applyNumberFormat="1" applyFont="1" applyProtection="1"/>
    <xf numFmtId="0" fontId="0" fillId="0" borderId="0" xfId="0" applyFont="1" applyFill="1" applyBorder="1" applyAlignment="1" applyProtection="1">
      <alignment horizontal="right"/>
    </xf>
    <xf numFmtId="1" fontId="65" fillId="0" borderId="0" xfId="0" applyNumberFormat="1" applyFont="1" applyProtection="1"/>
    <xf numFmtId="0" fontId="66" fillId="0" borderId="0" xfId="0" applyFont="1" applyProtection="1"/>
    <xf numFmtId="0" fontId="0" fillId="0" borderId="0" xfId="0" applyFill="1" applyProtection="1"/>
    <xf numFmtId="0" fontId="73" fillId="0" borderId="0" xfId="0" applyFont="1" applyFill="1" applyAlignment="1" applyProtection="1">
      <alignment horizontal="right"/>
    </xf>
    <xf numFmtId="1" fontId="79" fillId="0" borderId="0" xfId="0" applyNumberFormat="1" applyFont="1" applyAlignment="1" applyProtection="1">
      <alignment wrapText="1"/>
    </xf>
    <xf numFmtId="0" fontId="0" fillId="0" borderId="0" xfId="0" applyFont="1" applyFill="1" applyAlignment="1" applyProtection="1">
      <alignment horizontal="right"/>
    </xf>
    <xf numFmtId="2" fontId="64" fillId="0" borderId="0" xfId="0" applyNumberFormat="1" applyFont="1" applyFill="1" applyProtection="1"/>
    <xf numFmtId="166" fontId="64" fillId="0" borderId="0" xfId="0" applyNumberFormat="1" applyFont="1" applyFill="1" applyProtection="1"/>
    <xf numFmtId="0" fontId="0" fillId="0" borderId="0" xfId="0" applyFont="1" applyAlignment="1" applyProtection="1">
      <alignment horizontal="right"/>
      <protection locked="0"/>
    </xf>
    <xf numFmtId="166" fontId="64" fillId="0" borderId="0" xfId="0" applyNumberFormat="1" applyFont="1" applyFill="1" applyProtection="1">
      <protection locked="0"/>
    </xf>
    <xf numFmtId="3" fontId="64" fillId="0" borderId="0" xfId="0" applyNumberFormat="1" applyFont="1" applyFill="1" applyProtection="1">
      <protection locked="0"/>
    </xf>
    <xf numFmtId="0" fontId="80" fillId="0" borderId="0" xfId="0" applyFont="1" applyProtection="1">
      <protection locked="0"/>
    </xf>
    <xf numFmtId="0" fontId="0" fillId="0" borderId="0" xfId="0" applyBorder="1" applyAlignment="1"/>
    <xf numFmtId="0" fontId="69" fillId="0" borderId="0" xfId="0" applyFont="1" applyFill="1" applyProtection="1"/>
    <xf numFmtId="0" fontId="66" fillId="0" borderId="0" xfId="0" applyFont="1" applyFill="1" applyAlignment="1" applyProtection="1">
      <alignment wrapText="1"/>
    </xf>
    <xf numFmtId="0" fontId="75" fillId="0" borderId="0" xfId="0" applyFont="1" applyFill="1" applyProtection="1"/>
    <xf numFmtId="0" fontId="71" fillId="0" borderId="0" xfId="0" applyFont="1" applyFill="1" applyProtection="1"/>
    <xf numFmtId="0" fontId="0" fillId="0" borderId="0" xfId="0" applyFont="1" applyFill="1" applyAlignment="1" applyProtection="1">
      <alignment vertical="top" wrapText="1"/>
    </xf>
    <xf numFmtId="0" fontId="64" fillId="0" borderId="0" xfId="0" applyFont="1" applyFill="1" applyProtection="1"/>
    <xf numFmtId="2" fontId="65" fillId="0" borderId="0" xfId="0" applyNumberFormat="1" applyFont="1" applyFill="1" applyProtection="1"/>
    <xf numFmtId="164" fontId="64" fillId="0" borderId="0" xfId="0" applyNumberFormat="1" applyFont="1" applyFill="1" applyProtection="1"/>
    <xf numFmtId="0" fontId="65" fillId="0" borderId="0" xfId="0" applyFont="1" applyFill="1" applyProtection="1"/>
    <xf numFmtId="1" fontId="64" fillId="0" borderId="0" xfId="0" applyNumberFormat="1" applyFont="1" applyFill="1" applyProtection="1"/>
    <xf numFmtId="0" fontId="0" fillId="0" borderId="0" xfId="0" applyFill="1" applyAlignment="1" applyProtection="1">
      <alignment horizontal="right"/>
    </xf>
    <xf numFmtId="3" fontId="64" fillId="0" borderId="0" xfId="0" applyNumberFormat="1" applyFont="1" applyFill="1" applyAlignment="1" applyProtection="1">
      <alignment horizontal="right"/>
    </xf>
    <xf numFmtId="1" fontId="65" fillId="0" borderId="0" xfId="0" applyNumberFormat="1" applyFont="1" applyFill="1" applyBorder="1" applyProtection="1"/>
    <xf numFmtId="0" fontId="68" fillId="0" borderId="0" xfId="0" applyFont="1" applyFill="1" applyProtection="1"/>
    <xf numFmtId="2" fontId="78" fillId="0" borderId="0" xfId="0" applyNumberFormat="1" applyFont="1" applyFill="1" applyProtection="1"/>
    <xf numFmtId="0" fontId="0" fillId="0" borderId="0" xfId="0" applyFont="1" applyFill="1" applyAlignment="1" applyProtection="1">
      <alignment horizontal="left" wrapText="1"/>
    </xf>
    <xf numFmtId="0" fontId="66" fillId="0" borderId="0" xfId="0" applyFont="1" applyFill="1" applyProtection="1"/>
    <xf numFmtId="0" fontId="65" fillId="0" borderId="0" xfId="0" applyFont="1" applyFill="1" applyBorder="1" applyAlignment="1" applyProtection="1">
      <alignment horizontal="right"/>
    </xf>
    <xf numFmtId="3" fontId="65" fillId="0" borderId="0" xfId="0" applyNumberFormat="1" applyFont="1" applyFill="1" applyProtection="1"/>
    <xf numFmtId="0" fontId="66" fillId="0" borderId="0" xfId="0" applyFont="1" applyFill="1" applyBorder="1" applyAlignment="1" applyProtection="1">
      <alignment horizontal="left"/>
    </xf>
    <xf numFmtId="0" fontId="0" fillId="0" borderId="0" xfId="0" applyFont="1" applyFill="1" applyBorder="1" applyAlignment="1" applyProtection="1">
      <alignment horizontal="left"/>
    </xf>
    <xf numFmtId="1" fontId="76" fillId="0" borderId="0" xfId="0" applyNumberFormat="1" applyFont="1" applyFill="1" applyBorder="1" applyAlignment="1" applyProtection="1">
      <alignment horizontal="right"/>
    </xf>
    <xf numFmtId="0" fontId="76" fillId="0" borderId="0" xfId="0" applyFont="1" applyFill="1" applyBorder="1" applyAlignment="1" applyProtection="1">
      <alignment horizontal="right"/>
    </xf>
    <xf numFmtId="3" fontId="65" fillId="0" borderId="0" xfId="0" applyNumberFormat="1" applyFont="1" applyFill="1" applyBorder="1" applyAlignment="1" applyProtection="1">
      <alignment horizontal="right"/>
    </xf>
    <xf numFmtId="1" fontId="78" fillId="0" borderId="0" xfId="0" applyNumberFormat="1" applyFont="1" applyFill="1" applyBorder="1" applyAlignment="1" applyProtection="1">
      <alignment horizontal="right"/>
    </xf>
    <xf numFmtId="3" fontId="65" fillId="0" borderId="0" xfId="0" applyNumberFormat="1" applyFont="1" applyFill="1" applyBorder="1" applyProtection="1"/>
    <xf numFmtId="164" fontId="78" fillId="0" borderId="0" xfId="0" applyNumberFormat="1" applyFont="1" applyFill="1" applyProtection="1"/>
    <xf numFmtId="0" fontId="0" fillId="0" borderId="0" xfId="0" applyFont="1" applyFill="1" applyAlignment="1" applyProtection="1">
      <alignment horizontal="right" wrapText="1"/>
    </xf>
    <xf numFmtId="164" fontId="64" fillId="0" borderId="0" xfId="0" applyNumberFormat="1" applyFont="1" applyFill="1" applyProtection="1">
      <protection locked="0"/>
    </xf>
    <xf numFmtId="0" fontId="0" fillId="0" borderId="0" xfId="0" applyFill="1" applyAlignment="1" applyProtection="1"/>
    <xf numFmtId="2" fontId="66" fillId="0" borderId="0" xfId="0" applyNumberFormat="1" applyFont="1" applyFill="1" applyBorder="1" applyProtection="1"/>
    <xf numFmtId="4" fontId="64" fillId="0" borderId="0" xfId="0" applyNumberFormat="1" applyFont="1" applyFill="1" applyProtection="1"/>
    <xf numFmtId="166" fontId="65" fillId="0" borderId="0" xfId="0" applyNumberFormat="1" applyFont="1" applyFill="1" applyProtection="1"/>
    <xf numFmtId="167" fontId="65" fillId="0" borderId="0" xfId="0" applyNumberFormat="1" applyFont="1" applyFill="1" applyProtection="1"/>
    <xf numFmtId="3" fontId="0" fillId="0" borderId="0" xfId="0" applyNumberFormat="1"/>
    <xf numFmtId="0" fontId="67" fillId="0" borderId="0" xfId="0" applyFont="1" applyFill="1" applyBorder="1" applyAlignment="1" applyProtection="1">
      <alignment wrapText="1"/>
      <protection locked="0"/>
    </xf>
    <xf numFmtId="2" fontId="67" fillId="0" borderId="0" xfId="0" applyNumberFormat="1" applyFont="1" applyFill="1" applyBorder="1" applyAlignment="1" applyProtection="1">
      <alignment wrapText="1"/>
      <protection locked="0"/>
    </xf>
    <xf numFmtId="0" fontId="0" fillId="0" borderId="0" xfId="0" applyFont="1" applyFill="1"/>
    <xf numFmtId="2" fontId="81" fillId="0" borderId="0" xfId="0" applyNumberFormat="1" applyFont="1" applyFill="1" applyProtection="1"/>
    <xf numFmtId="1" fontId="64" fillId="0" borderId="0" xfId="0" applyNumberFormat="1" applyFont="1" applyProtection="1"/>
    <xf numFmtId="3" fontId="73" fillId="0" borderId="0" xfId="0" applyNumberFormat="1" applyFont="1" applyFill="1" applyBorder="1" applyAlignment="1" applyProtection="1">
      <alignment horizontal="right"/>
    </xf>
    <xf numFmtId="0" fontId="64" fillId="0" borderId="0" xfId="0" applyFont="1" applyProtection="1"/>
    <xf numFmtId="4" fontId="0" fillId="0" borderId="0" xfId="0" applyNumberFormat="1"/>
    <xf numFmtId="3" fontId="82" fillId="3" borderId="0" xfId="0" applyNumberFormat="1" applyFont="1" applyFill="1" applyProtection="1">
      <protection locked="0"/>
    </xf>
    <xf numFmtId="0" fontId="0" fillId="4" borderId="0" xfId="0" applyFont="1" applyFill="1" applyProtection="1"/>
    <xf numFmtId="164" fontId="64" fillId="4" borderId="0" xfId="0" applyNumberFormat="1" applyFont="1" applyFill="1" applyProtection="1"/>
    <xf numFmtId="2" fontId="64" fillId="4" borderId="0" xfId="0" applyNumberFormat="1" applyFont="1" applyFill="1" applyProtection="1"/>
    <xf numFmtId="0" fontId="0" fillId="4" borderId="0" xfId="0" applyFill="1" applyProtection="1"/>
    <xf numFmtId="0" fontId="0" fillId="0" borderId="0" xfId="0" applyFill="1"/>
    <xf numFmtId="0" fontId="67" fillId="0" borderId="0" xfId="0" applyFont="1" applyFill="1" applyBorder="1"/>
    <xf numFmtId="164" fontId="67" fillId="0" borderId="0" xfId="0" applyNumberFormat="1" applyFont="1" applyFill="1" applyBorder="1"/>
    <xf numFmtId="0" fontId="80" fillId="4" borderId="0" xfId="0" applyFont="1" applyFill="1" applyProtection="1"/>
    <xf numFmtId="0" fontId="65" fillId="4" borderId="0" xfId="0" applyFont="1" applyFill="1" applyProtection="1"/>
    <xf numFmtId="0" fontId="0" fillId="4" borderId="0" xfId="0" applyFont="1" applyFill="1" applyAlignment="1" applyProtection="1">
      <alignment horizontal="right"/>
    </xf>
    <xf numFmtId="0" fontId="64" fillId="4" borderId="0" xfId="0" applyFont="1" applyFill="1" applyProtection="1"/>
    <xf numFmtId="3" fontId="64" fillId="4" borderId="0" xfId="0" applyNumberFormat="1" applyFont="1" applyFill="1" applyProtection="1">
      <protection locked="0"/>
    </xf>
    <xf numFmtId="1" fontId="65" fillId="4" borderId="0" xfId="0" applyNumberFormat="1" applyFont="1" applyFill="1" applyProtection="1"/>
    <xf numFmtId="0" fontId="70" fillId="4" borderId="0" xfId="0" applyFont="1" applyFill="1" applyProtection="1"/>
    <xf numFmtId="0" fontId="0" fillId="4" borderId="0" xfId="0" applyFont="1" applyFill="1" applyAlignment="1" applyProtection="1">
      <alignment horizontal="left" wrapText="1"/>
    </xf>
    <xf numFmtId="2" fontId="78" fillId="4" borderId="0" xfId="0" applyNumberFormat="1" applyFont="1" applyFill="1" applyProtection="1"/>
    <xf numFmtId="0" fontId="0" fillId="4" borderId="0" xfId="0" applyFill="1" applyAlignment="1" applyProtection="1">
      <alignment horizontal="right"/>
    </xf>
    <xf numFmtId="3" fontId="73" fillId="4" borderId="0" xfId="0" applyNumberFormat="1" applyFont="1" applyFill="1" applyProtection="1">
      <protection locked="0"/>
    </xf>
    <xf numFmtId="166" fontId="64" fillId="4" borderId="0" xfId="0" applyNumberFormat="1" applyFont="1" applyFill="1" applyProtection="1"/>
    <xf numFmtId="0" fontId="73" fillId="4" borderId="0" xfId="0" applyFont="1" applyFill="1" applyProtection="1"/>
    <xf numFmtId="0" fontId="80" fillId="4" borderId="0" xfId="0" applyFont="1" applyFill="1" applyProtection="1">
      <protection locked="0"/>
    </xf>
    <xf numFmtId="0" fontId="83" fillId="4" borderId="0" xfId="0" applyFont="1" applyFill="1" applyAlignment="1" applyProtection="1">
      <alignment horizontal="left" wrapText="1"/>
    </xf>
    <xf numFmtId="2" fontId="65" fillId="4" borderId="0" xfId="0" applyNumberFormat="1" applyFont="1" applyFill="1" applyProtection="1"/>
    <xf numFmtId="1" fontId="73" fillId="4" borderId="0" xfId="0" applyNumberFormat="1" applyFont="1" applyFill="1" applyProtection="1"/>
    <xf numFmtId="0" fontId="78" fillId="4" borderId="0" xfId="0" applyFont="1" applyFill="1" applyProtection="1">
      <protection locked="0"/>
    </xf>
    <xf numFmtId="0" fontId="72" fillId="4" borderId="0" xfId="0" applyFont="1" applyFill="1" applyProtection="1">
      <protection locked="0"/>
    </xf>
    <xf numFmtId="0" fontId="0" fillId="4" borderId="0" xfId="0" applyFont="1" applyFill="1" applyAlignment="1" applyProtection="1">
      <alignment horizontal="right"/>
      <protection locked="0"/>
    </xf>
    <xf numFmtId="1" fontId="65" fillId="4" borderId="0" xfId="0" applyNumberFormat="1" applyFont="1" applyFill="1" applyBorder="1" applyProtection="1"/>
    <xf numFmtId="0" fontId="71" fillId="4" borderId="0" xfId="0" applyFont="1" applyFill="1" applyProtection="1"/>
    <xf numFmtId="0" fontId="0" fillId="4" borderId="0" xfId="0" applyFont="1" applyFill="1" applyAlignment="1" applyProtection="1">
      <alignment vertical="top" wrapText="1"/>
    </xf>
    <xf numFmtId="1" fontId="64" fillId="4" borderId="0" xfId="0" applyNumberFormat="1" applyFont="1" applyFill="1" applyAlignment="1" applyProtection="1">
      <alignment horizontal="right"/>
    </xf>
    <xf numFmtId="0" fontId="68" fillId="0" borderId="0" xfId="0" applyFont="1" applyFill="1" applyAlignment="1" applyProtection="1"/>
    <xf numFmtId="0" fontId="0" fillId="0" borderId="0" xfId="0" applyFill="1" applyAlignment="1">
      <alignment wrapText="1"/>
    </xf>
    <xf numFmtId="0" fontId="0" fillId="0" borderId="0" xfId="0" applyFont="1" applyFill="1" applyBorder="1" applyAlignment="1" applyProtection="1">
      <alignment horizontal="left" wrapText="1"/>
    </xf>
    <xf numFmtId="166" fontId="67" fillId="0" borderId="0" xfId="0" applyNumberFormat="1" applyFont="1" applyFill="1" applyProtection="1">
      <protection locked="0"/>
    </xf>
    <xf numFmtId="3" fontId="67" fillId="0" borderId="0" xfId="0" applyNumberFormat="1" applyFont="1" applyFill="1" applyProtection="1">
      <protection locked="0"/>
    </xf>
    <xf numFmtId="167" fontId="67" fillId="0" borderId="0" xfId="0" applyNumberFormat="1" applyFont="1" applyFill="1" applyProtection="1">
      <protection locked="0"/>
    </xf>
    <xf numFmtId="0" fontId="67" fillId="0" borderId="0" xfId="0" applyFont="1" applyFill="1"/>
    <xf numFmtId="0" fontId="84" fillId="0" borderId="0" xfId="0" applyFont="1"/>
    <xf numFmtId="164" fontId="0" fillId="0" borderId="0" xfId="0" applyNumberFormat="1"/>
    <xf numFmtId="0" fontId="73" fillId="2" borderId="0" xfId="0" applyFont="1" applyFill="1"/>
    <xf numFmtId="168" fontId="64" fillId="0" borderId="0" xfId="0" applyNumberFormat="1" applyFont="1" applyFill="1" applyProtection="1"/>
    <xf numFmtId="0" fontId="0" fillId="0" borderId="0" xfId="0" applyAlignment="1">
      <alignment vertical="center"/>
    </xf>
    <xf numFmtId="0" fontId="0" fillId="0" borderId="2" xfId="0" applyBorder="1"/>
    <xf numFmtId="0" fontId="64" fillId="0" borderId="0" xfId="0" applyFont="1" applyFill="1" applyAlignment="1" applyProtection="1">
      <alignment horizontal="right"/>
    </xf>
    <xf numFmtId="0" fontId="64" fillId="0" borderId="0" xfId="0" applyFont="1" applyFill="1" applyAlignment="1" applyProtection="1">
      <alignment horizontal="right"/>
      <protection locked="0"/>
    </xf>
    <xf numFmtId="0" fontId="64" fillId="0" borderId="0" xfId="0" applyFont="1" applyFill="1" applyBorder="1" applyAlignment="1" applyProtection="1">
      <alignment horizontal="right" wrapText="1"/>
    </xf>
    <xf numFmtId="0" fontId="0" fillId="2" borderId="2" xfId="0" applyFill="1" applyBorder="1"/>
    <xf numFmtId="0" fontId="66" fillId="0" borderId="0" xfId="0" applyFont="1" applyFill="1" applyBorder="1" applyAlignment="1" applyProtection="1">
      <alignment vertical="center" wrapText="1"/>
    </xf>
    <xf numFmtId="4" fontId="64" fillId="0" borderId="0" xfId="0" applyNumberFormat="1" applyFont="1" applyProtection="1"/>
    <xf numFmtId="0" fontId="65" fillId="0" borderId="1" xfId="0" applyFont="1" applyBorder="1"/>
    <xf numFmtId="2" fontId="65" fillId="0" borderId="3" xfId="0" applyNumberFormat="1" applyFont="1" applyBorder="1"/>
    <xf numFmtId="0" fontId="65" fillId="0" borderId="4" xfId="0" applyFont="1" applyBorder="1"/>
    <xf numFmtId="0" fontId="65" fillId="0" borderId="0" xfId="0" applyFont="1" applyFill="1" applyAlignment="1" applyProtection="1">
      <alignment horizontal="right"/>
    </xf>
    <xf numFmtId="0" fontId="65" fillId="0" borderId="0" xfId="0" applyFont="1" applyFill="1" applyAlignment="1" applyProtection="1">
      <alignment horizontal="right"/>
      <protection locked="0"/>
    </xf>
    <xf numFmtId="0" fontId="0" fillId="0" borderId="0" xfId="0" applyFont="1" applyBorder="1" applyProtection="1">
      <protection locked="0"/>
    </xf>
    <xf numFmtId="3" fontId="82" fillId="3" borderId="0" xfId="0" applyNumberFormat="1" applyFont="1" applyFill="1" applyBorder="1" applyProtection="1">
      <protection locked="0"/>
    </xf>
    <xf numFmtId="164" fontId="64" fillId="0" borderId="0" xfId="0" applyNumberFormat="1" applyFont="1" applyFill="1" applyBorder="1" applyProtection="1"/>
    <xf numFmtId="0" fontId="65" fillId="0" borderId="0" xfId="0" applyFont="1" applyFill="1" applyBorder="1" applyProtection="1">
      <protection locked="0"/>
    </xf>
    <xf numFmtId="166" fontId="64" fillId="0" borderId="0" xfId="0" applyNumberFormat="1" applyFont="1" applyFill="1" applyBorder="1" applyProtection="1"/>
    <xf numFmtId="0" fontId="0" fillId="0" borderId="0" xfId="0" applyFont="1" applyBorder="1" applyProtection="1"/>
    <xf numFmtId="3" fontId="73" fillId="0" borderId="0" xfId="0" applyNumberFormat="1" applyFont="1" applyFill="1" applyBorder="1" applyProtection="1">
      <protection locked="0"/>
    </xf>
    <xf numFmtId="0" fontId="73" fillId="0" borderId="0" xfId="0" applyFont="1" applyFill="1" applyBorder="1" applyAlignment="1" applyProtection="1">
      <alignment horizontal="right"/>
    </xf>
    <xf numFmtId="0" fontId="0" fillId="0" borderId="2" xfId="0" applyFill="1" applyBorder="1" applyAlignment="1" applyProtection="1">
      <alignment horizontal="center"/>
    </xf>
    <xf numFmtId="0" fontId="0" fillId="0" borderId="2" xfId="0" applyFont="1" applyFill="1" applyBorder="1" applyAlignment="1" applyProtection="1">
      <alignment horizontal="center"/>
    </xf>
    <xf numFmtId="0" fontId="0" fillId="0" borderId="2" xfId="0" applyFont="1" applyFill="1" applyBorder="1" applyAlignment="1" applyProtection="1">
      <alignment horizontal="right"/>
    </xf>
    <xf numFmtId="3" fontId="64" fillId="0" borderId="0" xfId="0" applyNumberFormat="1" applyFont="1" applyFill="1" applyBorder="1" applyProtection="1">
      <protection locked="0"/>
    </xf>
    <xf numFmtId="3" fontId="65" fillId="0" borderId="0" xfId="0" applyNumberFormat="1" applyFont="1" applyFill="1"/>
    <xf numFmtId="4" fontId="64" fillId="0" borderId="0" xfId="0" applyNumberFormat="1" applyFont="1" applyFill="1"/>
    <xf numFmtId="3" fontId="64" fillId="0" borderId="0" xfId="0" applyNumberFormat="1" applyFont="1" applyFill="1"/>
    <xf numFmtId="0" fontId="0" fillId="0" borderId="0" xfId="0" applyFont="1" applyFill="1" applyAlignment="1" applyProtection="1">
      <alignment horizontal="left"/>
    </xf>
    <xf numFmtId="0" fontId="0" fillId="0" borderId="0" xfId="0" applyFill="1" applyBorder="1" applyAlignment="1" applyProtection="1">
      <alignment horizontal="left"/>
    </xf>
    <xf numFmtId="4" fontId="64" fillId="0" borderId="5" xfId="0" applyNumberFormat="1" applyFont="1" applyFill="1" applyBorder="1" applyProtection="1">
      <protection locked="0"/>
    </xf>
    <xf numFmtId="4" fontId="64" fillId="0" borderId="5" xfId="0" applyNumberFormat="1" applyFont="1" applyFill="1" applyBorder="1" applyProtection="1"/>
    <xf numFmtId="4" fontId="64" fillId="0" borderId="0" xfId="0" applyNumberFormat="1" applyFont="1" applyFill="1" applyProtection="1">
      <protection locked="0"/>
    </xf>
    <xf numFmtId="4" fontId="64" fillId="0" borderId="2" xfId="0" applyNumberFormat="1" applyFont="1" applyFill="1" applyBorder="1" applyProtection="1"/>
    <xf numFmtId="4" fontId="73" fillId="2" borderId="0" xfId="0" applyNumberFormat="1" applyFont="1" applyFill="1" applyProtection="1">
      <protection locked="0"/>
    </xf>
    <xf numFmtId="4" fontId="73" fillId="2" borderId="0" xfId="0" applyNumberFormat="1" applyFont="1" applyFill="1" applyBorder="1" applyAlignment="1" applyProtection="1">
      <alignment horizontal="right"/>
    </xf>
    <xf numFmtId="3" fontId="82" fillId="0" borderId="0" xfId="0" applyNumberFormat="1" applyFont="1" applyFill="1" applyBorder="1" applyProtection="1">
      <protection locked="0"/>
    </xf>
    <xf numFmtId="0" fontId="0" fillId="0" borderId="0" xfId="0" applyFont="1" applyBorder="1"/>
    <xf numFmtId="164" fontId="64" fillId="0" borderId="0" xfId="0" applyNumberFormat="1" applyFont="1" applyBorder="1"/>
    <xf numFmtId="3" fontId="64" fillId="0" borderId="0" xfId="0" applyNumberFormat="1" applyFont="1" applyBorder="1"/>
    <xf numFmtId="1" fontId="67" fillId="0" borderId="0" xfId="0" applyNumberFormat="1" applyFont="1" applyBorder="1" applyProtection="1">
      <protection locked="0"/>
    </xf>
    <xf numFmtId="4" fontId="64" fillId="0" borderId="5" xfId="0" applyNumberFormat="1" applyFont="1" applyBorder="1"/>
    <xf numFmtId="2" fontId="64" fillId="0" borderId="5" xfId="0" applyNumberFormat="1" applyFont="1" applyBorder="1"/>
    <xf numFmtId="3" fontId="66" fillId="0" borderId="0" xfId="0" applyNumberFormat="1" applyFont="1" applyAlignment="1">
      <alignment horizontal="right"/>
    </xf>
    <xf numFmtId="2" fontId="65" fillId="0" borderId="0" xfId="0" applyNumberFormat="1" applyFont="1" applyAlignment="1">
      <alignment horizontal="right"/>
    </xf>
    <xf numFmtId="0" fontId="67" fillId="0" borderId="0" xfId="0" applyFont="1" applyBorder="1"/>
    <xf numFmtId="0" fontId="0" fillId="0" borderId="0" xfId="0" applyBorder="1"/>
    <xf numFmtId="0" fontId="67" fillId="0" borderId="0" xfId="0" applyFont="1" applyBorder="1" applyAlignment="1">
      <alignment wrapText="1"/>
    </xf>
    <xf numFmtId="4" fontId="67" fillId="0" borderId="0" xfId="0" applyNumberFormat="1" applyFont="1" applyBorder="1" applyAlignment="1">
      <alignment horizontal="left"/>
    </xf>
    <xf numFmtId="0" fontId="0" fillId="0" borderId="6" xfId="0" applyBorder="1"/>
    <xf numFmtId="0" fontId="67" fillId="0" borderId="1" xfId="0" applyFont="1" applyBorder="1"/>
    <xf numFmtId="4" fontId="67" fillId="0" borderId="4" xfId="0" applyNumberFormat="1" applyFont="1" applyBorder="1"/>
    <xf numFmtId="0" fontId="67" fillId="0" borderId="7" xfId="0" applyFont="1" applyFill="1" applyBorder="1" applyAlignment="1">
      <alignment horizontal="left"/>
    </xf>
    <xf numFmtId="0" fontId="64" fillId="0" borderId="2" xfId="0" applyFont="1" applyBorder="1" applyProtection="1"/>
    <xf numFmtId="2" fontId="67" fillId="0" borderId="0" xfId="0" applyNumberFormat="1" applyFont="1" applyFill="1" applyBorder="1" applyAlignment="1">
      <alignment wrapText="1"/>
    </xf>
    <xf numFmtId="0" fontId="68" fillId="0" borderId="6" xfId="0" applyFont="1" applyBorder="1" applyAlignment="1">
      <alignment horizontal="right"/>
    </xf>
    <xf numFmtId="0" fontId="68" fillId="0" borderId="8" xfId="0" applyFont="1" applyBorder="1" applyAlignment="1">
      <alignment horizontal="right"/>
    </xf>
    <xf numFmtId="2" fontId="64" fillId="0" borderId="2" xfId="0" applyNumberFormat="1" applyFont="1" applyBorder="1"/>
    <xf numFmtId="2" fontId="0" fillId="0" borderId="0" xfId="0" applyNumberFormat="1" applyFont="1"/>
    <xf numFmtId="0" fontId="0" fillId="0" borderId="0" xfId="0" applyFont="1" applyAlignment="1">
      <alignment vertical="top" wrapText="1"/>
    </xf>
    <xf numFmtId="0" fontId="85" fillId="0" borderId="0" xfId="0" applyFont="1"/>
    <xf numFmtId="0" fontId="76" fillId="0" borderId="0" xfId="0" applyFont="1"/>
    <xf numFmtId="0" fontId="76" fillId="0" borderId="0" xfId="0" applyFont="1" applyFill="1"/>
    <xf numFmtId="0" fontId="63" fillId="0" borderId="0" xfId="0" applyFont="1"/>
    <xf numFmtId="0" fontId="63" fillId="5" borderId="0" xfId="0" applyFont="1" applyFill="1"/>
    <xf numFmtId="0" fontId="68" fillId="0" borderId="0" xfId="0" applyFont="1" applyAlignment="1">
      <alignment wrapText="1"/>
    </xf>
    <xf numFmtId="2" fontId="73" fillId="2" borderId="0" xfId="0" applyNumberFormat="1" applyFont="1" applyFill="1" applyProtection="1"/>
    <xf numFmtId="2" fontId="0" fillId="0" borderId="0" xfId="0" applyNumberFormat="1" applyFont="1" applyProtection="1"/>
    <xf numFmtId="0" fontId="0" fillId="0" borderId="2" xfId="0" applyFont="1" applyBorder="1" applyProtection="1"/>
    <xf numFmtId="4" fontId="67" fillId="0" borderId="9" xfId="0" applyNumberFormat="1" applyFont="1" applyFill="1" applyBorder="1" applyAlignment="1">
      <alignment horizontal="right"/>
    </xf>
    <xf numFmtId="0" fontId="73" fillId="2" borderId="2" xfId="0" applyFont="1" applyFill="1" applyBorder="1"/>
    <xf numFmtId="168" fontId="0" fillId="0" borderId="0" xfId="0" applyNumberFormat="1" applyFont="1" applyBorder="1" applyProtection="1"/>
    <xf numFmtId="0" fontId="0" fillId="0" borderId="10" xfId="0" applyFont="1" applyBorder="1" applyProtection="1"/>
    <xf numFmtId="0" fontId="0" fillId="0" borderId="0" xfId="0" applyAlignment="1">
      <alignment wrapText="1"/>
    </xf>
    <xf numFmtId="0" fontId="68" fillId="0" borderId="0" xfId="0" applyFont="1"/>
    <xf numFmtId="0" fontId="0" fillId="0" borderId="0" xfId="0" applyFont="1"/>
    <xf numFmtId="0" fontId="0" fillId="0" borderId="0" xfId="0"/>
    <xf numFmtId="164" fontId="0" fillId="0" borderId="0" xfId="0" applyNumberFormat="1" applyFill="1" applyProtection="1"/>
    <xf numFmtId="0" fontId="0" fillId="2" borderId="10" xfId="0" applyFill="1" applyBorder="1"/>
    <xf numFmtId="0" fontId="0" fillId="0" borderId="0" xfId="0" applyFont="1"/>
    <xf numFmtId="0" fontId="0" fillId="0" borderId="0" xfId="0"/>
    <xf numFmtId="2" fontId="64" fillId="0" borderId="2" xfId="0" applyNumberFormat="1" applyFont="1" applyFill="1" applyBorder="1"/>
    <xf numFmtId="0" fontId="68" fillId="0" borderId="2" xfId="0" applyFont="1" applyBorder="1" applyAlignment="1">
      <alignment horizontal="right"/>
    </xf>
    <xf numFmtId="0" fontId="68" fillId="0" borderId="2" xfId="0" applyFont="1" applyBorder="1" applyAlignment="1">
      <alignment horizontal="right" wrapText="1"/>
    </xf>
    <xf numFmtId="2" fontId="64" fillId="0" borderId="3" xfId="0" applyNumberFormat="1" applyFont="1" applyFill="1" applyBorder="1"/>
    <xf numFmtId="0" fontId="64" fillId="0" borderId="4" xfId="0" applyFont="1" applyBorder="1"/>
    <xf numFmtId="2" fontId="64" fillId="0" borderId="3" xfId="0" applyNumberFormat="1" applyFont="1" applyBorder="1"/>
    <xf numFmtId="2" fontId="64" fillId="0" borderId="4" xfId="0" applyNumberFormat="1" applyFont="1" applyBorder="1"/>
    <xf numFmtId="0" fontId="69" fillId="0" borderId="1" xfId="0" applyFont="1" applyBorder="1"/>
    <xf numFmtId="4" fontId="65" fillId="0" borderId="0" xfId="0" applyNumberFormat="1" applyFont="1" applyFill="1" applyBorder="1" applyAlignment="1" applyProtection="1">
      <alignment horizontal="right"/>
    </xf>
    <xf numFmtId="0" fontId="65" fillId="0" borderId="0" xfId="0" applyFont="1" applyFill="1" applyBorder="1"/>
    <xf numFmtId="164" fontId="65" fillId="0" borderId="0" xfId="0" applyNumberFormat="1" applyFont="1" applyFill="1" applyBorder="1" applyProtection="1">
      <protection locked="0"/>
    </xf>
    <xf numFmtId="164" fontId="65" fillId="0" borderId="0" xfId="0" applyNumberFormat="1" applyFont="1" applyFill="1" applyProtection="1">
      <protection locked="0"/>
    </xf>
    <xf numFmtId="164" fontId="65" fillId="0" borderId="0" xfId="0" applyNumberFormat="1" applyFont="1" applyFill="1" applyBorder="1"/>
    <xf numFmtId="0" fontId="0" fillId="6" borderId="0" xfId="0" applyFont="1" applyFill="1"/>
    <xf numFmtId="0" fontId="0" fillId="6" borderId="0" xfId="0" applyFill="1"/>
    <xf numFmtId="0" fontId="0" fillId="6" borderId="0" xfId="0" applyFill="1" applyAlignment="1">
      <alignment horizontal="right"/>
    </xf>
    <xf numFmtId="4" fontId="65" fillId="6" borderId="0" xfId="0" applyNumberFormat="1" applyFont="1" applyFill="1"/>
    <xf numFmtId="4" fontId="64" fillId="6" borderId="0" xfId="0" applyNumberFormat="1" applyFont="1" applyFill="1"/>
    <xf numFmtId="2" fontId="64" fillId="6" borderId="0" xfId="0" applyNumberFormat="1" applyFont="1" applyFill="1"/>
    <xf numFmtId="4" fontId="64" fillId="6" borderId="5" xfId="0" applyNumberFormat="1" applyFont="1" applyFill="1" applyBorder="1"/>
    <xf numFmtId="2" fontId="64" fillId="6" borderId="5" xfId="0" applyNumberFormat="1" applyFont="1" applyFill="1" applyBorder="1"/>
    <xf numFmtId="0" fontId="0" fillId="0" borderId="0" xfId="0" applyFont="1"/>
    <xf numFmtId="0" fontId="0" fillId="0" borderId="0" xfId="0"/>
    <xf numFmtId="0" fontId="0" fillId="0" borderId="0" xfId="0"/>
    <xf numFmtId="2" fontId="73" fillId="2" borderId="2" xfId="0" applyNumberFormat="1" applyFont="1" applyFill="1" applyBorder="1"/>
    <xf numFmtId="0" fontId="68" fillId="6" borderId="0" xfId="0" applyFont="1" applyFill="1" applyBorder="1"/>
    <xf numFmtId="4" fontId="64" fillId="6" borderId="0" xfId="0" applyNumberFormat="1" applyFont="1" applyFill="1" applyBorder="1"/>
    <xf numFmtId="2" fontId="64" fillId="6" borderId="0" xfId="0" applyNumberFormat="1" applyFont="1" applyFill="1" applyBorder="1"/>
    <xf numFmtId="0" fontId="68" fillId="0" borderId="0" xfId="0" applyFont="1" applyFill="1" applyBorder="1"/>
    <xf numFmtId="4" fontId="64" fillId="0" borderId="0" xfId="0" applyNumberFormat="1" applyFont="1" applyFill="1" applyBorder="1"/>
    <xf numFmtId="2" fontId="64" fillId="0" borderId="0" xfId="0" applyNumberFormat="1" applyFont="1" applyFill="1" applyBorder="1"/>
    <xf numFmtId="0" fontId="65" fillId="0" borderId="0" xfId="0" applyFont="1" applyFill="1" applyAlignment="1">
      <alignment horizontal="right"/>
    </xf>
    <xf numFmtId="0" fontId="68" fillId="0" borderId="11" xfId="0" applyFont="1" applyFill="1" applyBorder="1"/>
    <xf numFmtId="4" fontId="64" fillId="0" borderId="11" xfId="0" applyNumberFormat="1" applyFont="1" applyFill="1" applyBorder="1"/>
    <xf numFmtId="2" fontId="64" fillId="0" borderId="11" xfId="0" applyNumberFormat="1" applyFont="1" applyFill="1" applyBorder="1"/>
    <xf numFmtId="0" fontId="0" fillId="0" borderId="11" xfId="0" applyFill="1" applyBorder="1"/>
    <xf numFmtId="0" fontId="0" fillId="0" borderId="11" xfId="0" applyBorder="1"/>
    <xf numFmtId="4" fontId="0" fillId="0" borderId="0" xfId="0" applyNumberFormat="1" applyFont="1"/>
    <xf numFmtId="0" fontId="0" fillId="0" borderId="12" xfId="0" applyBorder="1"/>
    <xf numFmtId="0" fontId="0" fillId="0" borderId="27" xfId="0" applyFont="1" applyBorder="1" applyProtection="1"/>
    <xf numFmtId="0" fontId="0" fillId="0" borderId="28" xfId="0" applyFont="1" applyBorder="1" applyProtection="1"/>
    <xf numFmtId="0" fontId="0" fillId="0" borderId="29" xfId="0" applyBorder="1" applyAlignment="1">
      <alignment horizontal="justify" vertical="center" wrapText="1"/>
    </xf>
    <xf numFmtId="0" fontId="0" fillId="0" borderId="30" xfId="0" applyBorder="1" applyAlignment="1">
      <alignment horizontal="justify" vertical="center" wrapText="1"/>
    </xf>
    <xf numFmtId="0" fontId="0" fillId="0" borderId="31" xfId="0" applyBorder="1" applyAlignment="1">
      <alignment horizontal="right" vertical="center" wrapText="1"/>
    </xf>
    <xf numFmtId="0" fontId="0" fillId="0" borderId="32" xfId="0" applyBorder="1" applyAlignment="1">
      <alignment horizontal="justify" vertical="center" wrapText="1"/>
    </xf>
    <xf numFmtId="0" fontId="0" fillId="0" borderId="33" xfId="0" applyFont="1" applyBorder="1" applyProtection="1"/>
    <xf numFmtId="0" fontId="0" fillId="0" borderId="34" xfId="0" applyFont="1" applyBorder="1" applyProtection="1"/>
    <xf numFmtId="0" fontId="0" fillId="0" borderId="35" xfId="0" applyBorder="1" applyAlignment="1">
      <alignment horizontal="right" vertical="center" wrapText="1"/>
    </xf>
    <xf numFmtId="0" fontId="0" fillId="0" borderId="0" xfId="0" applyFont="1"/>
    <xf numFmtId="0" fontId="87" fillId="0" borderId="0" xfId="0" applyFont="1"/>
    <xf numFmtId="0" fontId="87" fillId="0" borderId="0" xfId="0" applyFont="1" applyFill="1"/>
    <xf numFmtId="0" fontId="87" fillId="0" borderId="0" xfId="0" applyFont="1" applyAlignment="1">
      <alignment horizontal="right"/>
    </xf>
    <xf numFmtId="0" fontId="87" fillId="0" borderId="0" xfId="0" applyFont="1" applyFill="1" applyAlignment="1">
      <alignment horizontal="right"/>
    </xf>
    <xf numFmtId="0" fontId="0" fillId="0" borderId="0" xfId="0" applyFont="1" applyAlignment="1">
      <alignment horizontal="right" vertical="center"/>
    </xf>
    <xf numFmtId="0" fontId="0" fillId="0" borderId="0" xfId="0" applyFont="1" applyAlignment="1">
      <alignment vertical="center"/>
    </xf>
    <xf numFmtId="0" fontId="66" fillId="0" borderId="0" xfId="0" applyFont="1" applyAlignment="1">
      <alignment vertical="center"/>
    </xf>
    <xf numFmtId="0" fontId="0" fillId="0" borderId="0" xfId="0" applyNumberFormat="1" applyFont="1" applyAlignment="1">
      <alignment vertical="center"/>
    </xf>
    <xf numFmtId="0" fontId="66"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vertical="center"/>
    </xf>
    <xf numFmtId="0" fontId="86" fillId="0" borderId="2" xfId="0" applyFont="1" applyBorder="1" applyAlignment="1">
      <alignment horizontal="left"/>
    </xf>
    <xf numFmtId="0" fontId="86" fillId="0" borderId="2" xfId="0" applyFont="1" applyBorder="1"/>
    <xf numFmtId="0" fontId="86" fillId="0" borderId="0" xfId="0" applyFont="1"/>
    <xf numFmtId="0" fontId="86" fillId="7" borderId="2" xfId="0" applyFont="1" applyFill="1" applyBorder="1" applyAlignment="1">
      <alignment horizontal="left"/>
    </xf>
    <xf numFmtId="0" fontId="86" fillId="7" borderId="2" xfId="0" applyFont="1" applyFill="1" applyBorder="1"/>
    <xf numFmtId="0" fontId="86" fillId="0" borderId="0" xfId="0" applyFont="1" applyFill="1"/>
    <xf numFmtId="0" fontId="86" fillId="0" borderId="2" xfId="0" applyFont="1" applyFill="1" applyBorder="1" applyAlignment="1">
      <alignment horizontal="left"/>
    </xf>
    <xf numFmtId="0" fontId="86" fillId="0" borderId="2" xfId="0" applyFont="1" applyFill="1" applyBorder="1"/>
    <xf numFmtId="0" fontId="88" fillId="0" borderId="2" xfId="0" applyFont="1" applyBorder="1" applyAlignment="1">
      <alignment horizontal="left"/>
    </xf>
    <xf numFmtId="0" fontId="89" fillId="8" borderId="0" xfId="0" applyFont="1" applyFill="1"/>
    <xf numFmtId="0" fontId="68" fillId="0" borderId="2" xfId="0" applyFont="1" applyBorder="1" applyAlignment="1">
      <alignment horizontal="center" vertical="center" wrapText="1"/>
    </xf>
    <xf numFmtId="0" fontId="69" fillId="0" borderId="2" xfId="0" applyFont="1" applyBorder="1" applyAlignment="1">
      <alignment horizontal="center" vertical="center" wrapText="1"/>
    </xf>
    <xf numFmtId="0" fontId="0" fillId="0" borderId="2" xfId="0" applyBorder="1" applyAlignment="1">
      <alignment vertical="center" wrapText="1"/>
    </xf>
    <xf numFmtId="0" fontId="90" fillId="0" borderId="2" xfId="0" applyFont="1" applyBorder="1" applyAlignment="1">
      <alignment vertical="center" wrapText="1"/>
    </xf>
    <xf numFmtId="2" fontId="90" fillId="0" borderId="2" xfId="0" applyNumberFormat="1" applyFont="1" applyBorder="1" applyAlignment="1">
      <alignment vertical="center" wrapText="1"/>
    </xf>
    <xf numFmtId="0" fontId="91" fillId="0" borderId="0" xfId="0" applyFont="1"/>
    <xf numFmtId="0" fontId="0" fillId="0" borderId="0" xfId="0" applyFont="1" applyAlignment="1" applyProtection="1">
      <alignment horizontal="right" vertical="center"/>
    </xf>
    <xf numFmtId="0" fontId="64" fillId="0" borderId="0" xfId="0" applyFont="1" applyAlignment="1" applyProtection="1">
      <alignment vertical="center"/>
    </xf>
    <xf numFmtId="0" fontId="91" fillId="0" borderId="0" xfId="0" applyFont="1" applyProtection="1"/>
    <xf numFmtId="0" fontId="0" fillId="0" borderId="13" xfId="0" applyFont="1" applyBorder="1" applyProtection="1"/>
    <xf numFmtId="0" fontId="0" fillId="0" borderId="14" xfId="0" applyFont="1" applyBorder="1" applyProtection="1"/>
    <xf numFmtId="164" fontId="78" fillId="0" borderId="3" xfId="0" applyNumberFormat="1" applyFont="1" applyBorder="1" applyProtection="1"/>
    <xf numFmtId="0" fontId="76" fillId="0" borderId="3" xfId="0" applyFont="1" applyBorder="1" applyProtection="1"/>
    <xf numFmtId="2" fontId="65" fillId="0" borderId="0" xfId="0" applyNumberFormat="1" applyFont="1" applyBorder="1" applyProtection="1"/>
    <xf numFmtId="0" fontId="0" fillId="0" borderId="3" xfId="0" applyFont="1" applyBorder="1" applyProtection="1"/>
    <xf numFmtId="0" fontId="66" fillId="0" borderId="12" xfId="0" applyFont="1" applyFill="1" applyBorder="1" applyAlignment="1" applyProtection="1">
      <alignment wrapText="1"/>
    </xf>
    <xf numFmtId="2" fontId="65" fillId="0" borderId="12" xfId="0" applyNumberFormat="1" applyFont="1" applyBorder="1" applyProtection="1"/>
    <xf numFmtId="0" fontId="0" fillId="0" borderId="12" xfId="0" applyFont="1" applyBorder="1" applyProtection="1"/>
    <xf numFmtId="0" fontId="73" fillId="0" borderId="12" xfId="0" applyFont="1" applyFill="1" applyBorder="1" applyProtection="1"/>
    <xf numFmtId="0" fontId="0" fillId="0" borderId="15" xfId="0" applyFont="1" applyBorder="1" applyProtection="1"/>
    <xf numFmtId="0" fontId="66" fillId="0" borderId="0" xfId="0" applyFont="1" applyFill="1" applyBorder="1" applyAlignment="1" applyProtection="1">
      <alignment horizontal="center" wrapText="1"/>
    </xf>
    <xf numFmtId="0" fontId="0" fillId="0" borderId="0" xfId="0" applyFont="1" applyAlignment="1" applyProtection="1">
      <alignment horizontal="center"/>
    </xf>
    <xf numFmtId="0" fontId="64" fillId="0" borderId="0" xfId="0" applyFont="1" applyAlignment="1" applyProtection="1">
      <alignment horizontal="center"/>
    </xf>
    <xf numFmtId="0" fontId="70" fillId="0" borderId="16" xfId="0" applyFont="1" applyBorder="1" applyProtection="1"/>
    <xf numFmtId="0" fontId="66" fillId="0" borderId="1" xfId="0" applyFont="1" applyFill="1" applyBorder="1" applyAlignment="1" applyProtection="1">
      <alignment wrapText="1"/>
    </xf>
    <xf numFmtId="0" fontId="66" fillId="0" borderId="7" xfId="0" applyFont="1" applyFill="1" applyBorder="1" applyAlignment="1" applyProtection="1">
      <alignment wrapText="1"/>
    </xf>
    <xf numFmtId="2" fontId="73" fillId="2" borderId="2" xfId="0" applyNumberFormat="1" applyFont="1" applyFill="1" applyBorder="1" applyProtection="1">
      <protection locked="0"/>
    </xf>
    <xf numFmtId="0" fontId="92" fillId="2" borderId="2" xfId="0" applyFont="1" applyFill="1" applyBorder="1" applyAlignment="1" applyProtection="1">
      <alignment horizontal="center" vertical="center"/>
      <protection locked="0"/>
    </xf>
    <xf numFmtId="2" fontId="73" fillId="2" borderId="2" xfId="0" applyNumberFormat="1" applyFont="1" applyFill="1" applyBorder="1" applyAlignment="1" applyProtection="1">
      <alignment horizontal="center"/>
    </xf>
    <xf numFmtId="2" fontId="73" fillId="2" borderId="2" xfId="0" applyNumberFormat="1" applyFont="1" applyFill="1" applyBorder="1" applyAlignment="1" applyProtection="1">
      <alignment horizontal="center" wrapText="1"/>
    </xf>
    <xf numFmtId="0" fontId="73" fillId="2" borderId="2" xfId="0" applyFont="1" applyFill="1" applyBorder="1" applyProtection="1"/>
    <xf numFmtId="0" fontId="73" fillId="2" borderId="2" xfId="0" applyFont="1" applyFill="1" applyBorder="1" applyAlignment="1" applyProtection="1">
      <alignment vertical="center"/>
    </xf>
    <xf numFmtId="2" fontId="64" fillId="0" borderId="15" xfId="0" applyNumberFormat="1" applyFont="1" applyFill="1" applyBorder="1"/>
    <xf numFmtId="2" fontId="73" fillId="2" borderId="2" xfId="0" applyNumberFormat="1" applyFont="1" applyFill="1" applyBorder="1" applyProtection="1"/>
    <xf numFmtId="2" fontId="73" fillId="2" borderId="2" xfId="0" applyNumberFormat="1" applyFont="1" applyFill="1" applyBorder="1" applyAlignment="1" applyProtection="1">
      <alignment wrapText="1"/>
    </xf>
    <xf numFmtId="170" fontId="73" fillId="2" borderId="2" xfId="0" applyNumberFormat="1" applyFont="1" applyFill="1" applyBorder="1" applyProtection="1"/>
    <xf numFmtId="3" fontId="73" fillId="2" borderId="2" xfId="0" applyNumberFormat="1" applyFont="1" applyFill="1" applyBorder="1" applyProtection="1"/>
    <xf numFmtId="0" fontId="93" fillId="0" borderId="0" xfId="0" applyFont="1" applyAlignment="1">
      <alignment horizontal="left"/>
    </xf>
    <xf numFmtId="0" fontId="93" fillId="0" borderId="0" xfId="0" applyFont="1"/>
    <xf numFmtId="0" fontId="94" fillId="6" borderId="0" xfId="0" applyFont="1" applyFill="1"/>
    <xf numFmtId="0" fontId="95" fillId="6" borderId="0" xfId="0" applyFont="1" applyFill="1"/>
    <xf numFmtId="0" fontId="94" fillId="6" borderId="5" xfId="0" applyFont="1" applyFill="1" applyBorder="1"/>
    <xf numFmtId="0" fontId="94" fillId="0" borderId="0" xfId="0" applyFont="1"/>
    <xf numFmtId="0" fontId="95" fillId="0" borderId="0" xfId="0" applyFont="1" applyFill="1"/>
    <xf numFmtId="0" fontId="94" fillId="0" borderId="5" xfId="0" applyFont="1" applyFill="1" applyBorder="1"/>
    <xf numFmtId="0" fontId="95" fillId="0" borderId="0" xfId="0" applyFont="1"/>
    <xf numFmtId="0" fontId="94" fillId="0" borderId="5" xfId="0" applyFont="1" applyBorder="1"/>
    <xf numFmtId="0" fontId="95" fillId="0" borderId="17" xfId="0" applyFont="1" applyBorder="1"/>
    <xf numFmtId="0" fontId="94" fillId="0" borderId="17" xfId="0" applyFont="1" applyBorder="1"/>
    <xf numFmtId="0" fontId="68" fillId="0" borderId="0" xfId="0" applyFont="1"/>
    <xf numFmtId="0" fontId="0" fillId="0" borderId="0" xfId="0" applyFont="1"/>
    <xf numFmtId="0" fontId="95" fillId="0" borderId="0" xfId="0" applyFont="1"/>
    <xf numFmtId="0" fontId="94" fillId="0" borderId="10" xfId="0" applyFont="1" applyBorder="1" applyAlignment="1"/>
    <xf numFmtId="0" fontId="94" fillId="0" borderId="0" xfId="0" applyFont="1" applyBorder="1" applyAlignment="1">
      <alignment horizontal="right"/>
    </xf>
    <xf numFmtId="0" fontId="94" fillId="0" borderId="0" xfId="0" applyFont="1" applyAlignment="1">
      <alignment horizontal="right"/>
    </xf>
    <xf numFmtId="0" fontId="94" fillId="0" borderId="0" xfId="0" applyFont="1" applyProtection="1"/>
    <xf numFmtId="0" fontId="95" fillId="0" borderId="0" xfId="0" applyFont="1" applyAlignment="1" applyProtection="1">
      <alignment horizontal="right" vertical="center"/>
    </xf>
    <xf numFmtId="0" fontId="35" fillId="0" borderId="1" xfId="0" applyFont="1" applyBorder="1" applyAlignment="1" applyProtection="1">
      <alignment horizontal="left" vertical="top"/>
    </xf>
    <xf numFmtId="0" fontId="35" fillId="0" borderId="0" xfId="0" applyFont="1" applyProtection="1">
      <protection locked="0"/>
    </xf>
    <xf numFmtId="0" fontId="94" fillId="0" borderId="0" xfId="0" applyFont="1" applyFill="1" applyProtection="1"/>
    <xf numFmtId="0" fontId="35" fillId="0" borderId="0" xfId="0" applyFont="1" applyProtection="1"/>
    <xf numFmtId="0" fontId="35" fillId="0" borderId="0" xfId="0" applyFont="1" applyFill="1" applyProtection="1"/>
    <xf numFmtId="0" fontId="96" fillId="0" borderId="0" xfId="0" applyFont="1" applyProtection="1"/>
    <xf numFmtId="0" fontId="6" fillId="0" borderId="0" xfId="0" applyFont="1" applyFill="1" applyAlignment="1" applyProtection="1">
      <alignment wrapText="1"/>
    </xf>
    <xf numFmtId="0" fontId="97" fillId="0" borderId="0" xfId="0" applyFont="1" applyFill="1" applyProtection="1"/>
    <xf numFmtId="0" fontId="98" fillId="0" borderId="0" xfId="0" applyFont="1" applyAlignment="1" applyProtection="1">
      <alignment horizontal="left"/>
      <protection locked="0"/>
    </xf>
    <xf numFmtId="0" fontId="46" fillId="3" borderId="0" xfId="0" applyFont="1" applyFill="1" applyAlignment="1" applyProtection="1">
      <alignment wrapText="1"/>
    </xf>
    <xf numFmtId="0" fontId="35" fillId="0" borderId="0" xfId="0" applyFont="1" applyAlignment="1" applyProtection="1">
      <alignment wrapText="1"/>
    </xf>
    <xf numFmtId="0" fontId="95" fillId="0" borderId="0" xfId="0" applyFont="1" applyAlignment="1" applyProtection="1">
      <alignment horizontal="right" wrapText="1"/>
    </xf>
    <xf numFmtId="0" fontId="95" fillId="0" borderId="0" xfId="0" applyFont="1" applyAlignment="1" applyProtection="1">
      <alignment wrapText="1"/>
    </xf>
    <xf numFmtId="0" fontId="95" fillId="0" borderId="0" xfId="0" applyFont="1" applyProtection="1"/>
    <xf numFmtId="166" fontId="35" fillId="0" borderId="0" xfId="0" applyNumberFormat="1" applyFont="1" applyFill="1" applyAlignment="1" applyProtection="1">
      <alignment horizontal="right"/>
      <protection locked="0"/>
    </xf>
    <xf numFmtId="0" fontId="94" fillId="0" borderId="2" xfId="0" applyFont="1" applyBorder="1" applyAlignment="1">
      <alignment horizontal="center" vertical="center" wrapText="1"/>
    </xf>
    <xf numFmtId="0" fontId="35" fillId="0" borderId="0" xfId="0" applyFont="1" applyFill="1" applyBorder="1" applyAlignment="1" applyProtection="1">
      <alignment wrapText="1"/>
    </xf>
    <xf numFmtId="0" fontId="66" fillId="0" borderId="0" xfId="0" applyFont="1" applyFill="1" applyBorder="1" applyAlignment="1" applyProtection="1"/>
    <xf numFmtId="0" fontId="54" fillId="0" borderId="0" xfId="0" applyFont="1" applyFill="1" applyProtection="1"/>
    <xf numFmtId="0" fontId="95" fillId="0" borderId="37" xfId="0" applyFont="1" applyBorder="1" applyAlignment="1">
      <alignment horizontal="justify" vertical="center" wrapText="1"/>
    </xf>
    <xf numFmtId="0" fontId="94" fillId="0" borderId="0" xfId="0" applyFont="1" applyFill="1" applyProtection="1">
      <protection locked="0"/>
    </xf>
    <xf numFmtId="0" fontId="35" fillId="0" borderId="0" xfId="0" applyFont="1" applyFill="1" applyBorder="1" applyAlignment="1">
      <alignment wrapText="1"/>
    </xf>
    <xf numFmtId="0" fontId="99" fillId="0" borderId="0" xfId="0" applyFont="1" applyFill="1" applyProtection="1"/>
    <xf numFmtId="0" fontId="0" fillId="0" borderId="0" xfId="0" applyFill="1" applyAlignment="1">
      <alignment vertical="top" wrapText="1"/>
    </xf>
    <xf numFmtId="0" fontId="66" fillId="0" borderId="0" xfId="0" applyFont="1" applyFill="1"/>
    <xf numFmtId="0" fontId="66" fillId="0" borderId="0" xfId="0" applyFont="1" applyFill="1" applyAlignment="1">
      <alignment wrapText="1"/>
    </xf>
    <xf numFmtId="0" fontId="101" fillId="2" borderId="1" xfId="0" applyFont="1" applyFill="1" applyBorder="1"/>
    <xf numFmtId="0" fontId="101" fillId="2" borderId="7" xfId="0" applyFont="1" applyFill="1" applyBorder="1"/>
    <xf numFmtId="0" fontId="95" fillId="12" borderId="0" xfId="0" applyFont="1" applyFill="1"/>
    <xf numFmtId="0" fontId="0" fillId="12" borderId="0" xfId="0" applyFill="1"/>
    <xf numFmtId="0" fontId="0" fillId="12" borderId="10" xfId="0" applyFill="1" applyBorder="1"/>
    <xf numFmtId="0" fontId="102" fillId="2" borderId="0" xfId="0" applyFont="1" applyFill="1"/>
    <xf numFmtId="0" fontId="103" fillId="2" borderId="0" xfId="0" applyFont="1" applyFill="1"/>
    <xf numFmtId="0" fontId="26" fillId="0" borderId="2" xfId="0" applyFont="1" applyBorder="1"/>
    <xf numFmtId="0" fontId="26" fillId="7" borderId="2" xfId="0" applyFont="1" applyFill="1" applyBorder="1"/>
    <xf numFmtId="0" fontId="27" fillId="0" borderId="2" xfId="0" applyFont="1" applyBorder="1"/>
    <xf numFmtId="0" fontId="34" fillId="6" borderId="0" xfId="0" applyFont="1" applyFill="1"/>
    <xf numFmtId="0" fontId="34" fillId="0" borderId="0" xfId="0" applyFont="1" applyFill="1"/>
    <xf numFmtId="0" fontId="18" fillId="0" borderId="0" xfId="0" applyFont="1" applyAlignment="1">
      <alignment wrapText="1"/>
    </xf>
    <xf numFmtId="0" fontId="18" fillId="9" borderId="2" xfId="0" applyFont="1" applyFill="1" applyBorder="1" applyAlignment="1">
      <alignment horizontal="center" vertical="center" wrapText="1"/>
    </xf>
    <xf numFmtId="0" fontId="18" fillId="0" borderId="2" xfId="0" applyFont="1" applyBorder="1" applyAlignment="1">
      <alignment horizontal="right"/>
    </xf>
    <xf numFmtId="0" fontId="18" fillId="0" borderId="0" xfId="0" applyFont="1" applyFill="1" applyProtection="1"/>
    <xf numFmtId="0" fontId="6" fillId="0" borderId="0" xfId="0" applyFont="1" applyFill="1" applyBorder="1" applyAlignment="1" applyProtection="1">
      <alignment horizontal="left"/>
    </xf>
    <xf numFmtId="0" fontId="18" fillId="0" borderId="2" xfId="0" applyFont="1" applyBorder="1" applyAlignment="1">
      <alignment horizontal="center" vertical="center" wrapText="1"/>
    </xf>
    <xf numFmtId="0" fontId="18"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6" fillId="0" borderId="0" xfId="0" applyFont="1" applyFill="1" applyProtection="1"/>
    <xf numFmtId="0" fontId="6" fillId="0" borderId="0" xfId="0" applyFont="1" applyFill="1" applyBorder="1" applyAlignment="1" applyProtection="1">
      <alignment wrapText="1"/>
    </xf>
    <xf numFmtId="0" fontId="46" fillId="0" borderId="0" xfId="0" applyFont="1" applyFill="1" applyBorder="1" applyAlignment="1" applyProtection="1"/>
    <xf numFmtId="0" fontId="18" fillId="0" borderId="0" xfId="0" applyFont="1" applyFill="1" applyAlignment="1" applyProtection="1"/>
    <xf numFmtId="0" fontId="42" fillId="0" borderId="0" xfId="0" applyFont="1" applyFill="1" applyProtection="1"/>
    <xf numFmtId="0" fontId="46" fillId="0" borderId="0" xfId="0" applyFont="1" applyFill="1" applyProtection="1"/>
    <xf numFmtId="0" fontId="6" fillId="0" borderId="0" xfId="0" applyFont="1" applyFill="1" applyBorder="1" applyAlignment="1">
      <alignment wrapText="1"/>
    </xf>
    <xf numFmtId="0" fontId="6" fillId="0" borderId="0" xfId="0" applyFont="1" applyFill="1" applyAlignment="1">
      <alignment wrapText="1"/>
    </xf>
    <xf numFmtId="0" fontId="6" fillId="0" borderId="0" xfId="0" applyFont="1" applyBorder="1" applyAlignment="1"/>
    <xf numFmtId="0" fontId="35" fillId="0" borderId="0" xfId="0" applyFont="1" applyBorder="1" applyAlignment="1"/>
    <xf numFmtId="0" fontId="104" fillId="0" borderId="0" xfId="0" applyFont="1" applyAlignment="1" applyProtection="1">
      <alignment horizontal="left"/>
      <protection locked="0"/>
    </xf>
    <xf numFmtId="0" fontId="105" fillId="0" borderId="0" xfId="0" applyFont="1" applyAlignment="1">
      <alignment horizontal="left" vertical="top"/>
    </xf>
    <xf numFmtId="0" fontId="106" fillId="0" borderId="0" xfId="0" applyFont="1" applyAlignment="1">
      <alignment horizontal="left" vertical="top" wrapText="1"/>
    </xf>
    <xf numFmtId="0" fontId="105" fillId="0" borderId="0" xfId="0" applyFont="1" applyAlignment="1">
      <alignment horizontal="left" vertical="center"/>
    </xf>
    <xf numFmtId="0" fontId="106" fillId="0" borderId="36" xfId="0" applyFont="1" applyBorder="1" applyAlignment="1">
      <alignment horizontal="left" vertical="top" wrapText="1"/>
    </xf>
    <xf numFmtId="0" fontId="105" fillId="0" borderId="0" xfId="0" applyFont="1" applyAlignment="1">
      <alignment horizontal="left" vertical="top" wrapText="1"/>
    </xf>
    <xf numFmtId="0" fontId="110" fillId="0" borderId="0" xfId="0" applyFont="1" applyAlignment="1">
      <alignment horizontal="left" vertical="top" wrapText="1"/>
    </xf>
    <xf numFmtId="0" fontId="111" fillId="0" borderId="0" xfId="0" applyFont="1" applyAlignment="1">
      <alignment horizontal="left" vertical="top"/>
    </xf>
    <xf numFmtId="0" fontId="112" fillId="0" borderId="0" xfId="0" applyFont="1" applyFill="1" applyAlignment="1">
      <alignment horizontal="center"/>
    </xf>
    <xf numFmtId="0" fontId="113" fillId="0" borderId="0" xfId="0" applyFont="1"/>
    <xf numFmtId="0" fontId="112" fillId="6" borderId="0" xfId="0" applyFont="1" applyFill="1" applyAlignment="1">
      <alignment vertical="top" wrapText="1"/>
    </xf>
    <xf numFmtId="0" fontId="105" fillId="0" borderId="0" xfId="0" applyFont="1"/>
    <xf numFmtId="0" fontId="105" fillId="0" borderId="0" xfId="0" applyFont="1" applyAlignment="1"/>
    <xf numFmtId="0" fontId="123" fillId="0" borderId="0" xfId="0" applyFont="1"/>
    <xf numFmtId="0" fontId="124" fillId="0" borderId="0" xfId="0" applyFont="1"/>
    <xf numFmtId="0" fontId="18" fillId="0" borderId="0" xfId="0" applyFont="1"/>
    <xf numFmtId="0" fontId="68" fillId="0" borderId="0" xfId="0" applyFont="1"/>
    <xf numFmtId="0" fontId="68" fillId="0" borderId="3" xfId="0" applyFont="1" applyBorder="1"/>
    <xf numFmtId="0" fontId="20" fillId="10" borderId="10" xfId="0" applyFont="1" applyFill="1" applyBorder="1" applyAlignment="1">
      <alignment vertical="center" wrapText="1"/>
    </xf>
    <xf numFmtId="0" fontId="70" fillId="10" borderId="18" xfId="0" applyFont="1" applyFill="1" applyBorder="1" applyAlignment="1">
      <alignment vertical="center" wrapText="1"/>
    </xf>
    <xf numFmtId="0" fontId="70" fillId="10" borderId="19" xfId="0" applyFont="1" applyFill="1" applyBorder="1" applyAlignment="1">
      <alignment vertical="center" wrapText="1"/>
    </xf>
    <xf numFmtId="0" fontId="71" fillId="10" borderId="10" xfId="0" applyFont="1" applyFill="1" applyBorder="1" applyAlignment="1" applyProtection="1">
      <alignment horizontal="left" vertical="top" wrapText="1"/>
    </xf>
    <xf numFmtId="0" fontId="71" fillId="10" borderId="18" xfId="0" applyFont="1" applyFill="1" applyBorder="1" applyAlignment="1" applyProtection="1">
      <alignment horizontal="left" vertical="top" wrapText="1"/>
    </xf>
    <xf numFmtId="0" fontId="0" fillId="0" borderId="18" xfId="0" applyBorder="1" applyAlignment="1">
      <alignment wrapText="1"/>
    </xf>
    <xf numFmtId="0" fontId="0" fillId="0" borderId="19" xfId="0" applyBorder="1" applyAlignment="1">
      <alignment wrapText="1"/>
    </xf>
    <xf numFmtId="0" fontId="71" fillId="10" borderId="0" xfId="0" applyFont="1" applyFill="1" applyBorder="1" applyAlignment="1" applyProtection="1">
      <alignment horizontal="center" vertical="center" wrapText="1"/>
    </xf>
    <xf numFmtId="0" fontId="35" fillId="0" borderId="0" xfId="0" applyFont="1" applyFill="1" applyBorder="1" applyAlignment="1" applyProtection="1">
      <alignment horizontal="center" wrapText="1"/>
    </xf>
    <xf numFmtId="0" fontId="69" fillId="0" borderId="0" xfId="0" applyFont="1" applyFill="1" applyBorder="1" applyAlignment="1" applyProtection="1">
      <alignment horizontal="center" wrapText="1"/>
    </xf>
    <xf numFmtId="0" fontId="70" fillId="10" borderId="20" xfId="0" applyFont="1" applyFill="1" applyBorder="1" applyAlignment="1" applyProtection="1">
      <alignment horizontal="lef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70" fillId="11" borderId="10" xfId="0" applyFont="1" applyFill="1" applyBorder="1" applyAlignment="1">
      <alignment vertical="center" wrapText="1"/>
    </xf>
    <xf numFmtId="0" fontId="70" fillId="11" borderId="18" xfId="0" applyFont="1" applyFill="1" applyBorder="1" applyAlignment="1">
      <alignment vertical="center" wrapText="1"/>
    </xf>
    <xf numFmtId="0" fontId="70" fillId="11" borderId="19" xfId="0" applyFont="1" applyFill="1" applyBorder="1" applyAlignment="1">
      <alignment vertical="center" wrapText="1"/>
    </xf>
    <xf numFmtId="0" fontId="76" fillId="0" borderId="0" xfId="0" applyFont="1" applyAlignment="1">
      <alignment vertical="top" wrapText="1"/>
    </xf>
    <xf numFmtId="0" fontId="95" fillId="3" borderId="0" xfId="0" applyFont="1" applyFill="1" applyAlignment="1" applyProtection="1">
      <alignment horizontal="center" wrapText="1"/>
    </xf>
    <xf numFmtId="0" fontId="0" fillId="3" borderId="0" xfId="0" applyFont="1" applyFill="1" applyAlignment="1" applyProtection="1">
      <alignment horizontal="center" wrapText="1"/>
    </xf>
    <xf numFmtId="0" fontId="70" fillId="10" borderId="10" xfId="0" applyFont="1" applyFill="1" applyBorder="1" applyAlignment="1" applyProtection="1">
      <alignment horizontal="left" vertical="top" wrapText="1"/>
    </xf>
    <xf numFmtId="0" fontId="70" fillId="10" borderId="18" xfId="0" applyFont="1" applyFill="1" applyBorder="1" applyAlignment="1" applyProtection="1">
      <alignment horizontal="left" vertical="top" wrapText="1"/>
    </xf>
    <xf numFmtId="0" fontId="0" fillId="0" borderId="2" xfId="0" applyFont="1" applyFill="1" applyBorder="1" applyAlignment="1" applyProtection="1">
      <alignment vertical="top" wrapText="1"/>
    </xf>
    <xf numFmtId="0" fontId="95" fillId="0" borderId="2" xfId="0" applyFont="1" applyFill="1" applyBorder="1" applyProtection="1"/>
    <xf numFmtId="0" fontId="0" fillId="0" borderId="2" xfId="0" applyFill="1" applyBorder="1" applyProtection="1"/>
    <xf numFmtId="0" fontId="66" fillId="0" borderId="0" xfId="0" applyFont="1" applyFill="1" applyAlignment="1" applyProtection="1">
      <alignment horizontal="left" wrapText="1"/>
    </xf>
    <xf numFmtId="0" fontId="10" fillId="10" borderId="10" xfId="0" applyFont="1" applyFill="1" applyBorder="1" applyAlignment="1" applyProtection="1">
      <alignment horizontal="left" vertical="center" wrapText="1"/>
    </xf>
    <xf numFmtId="0" fontId="71" fillId="10" borderId="18" xfId="0" applyFont="1" applyFill="1" applyBorder="1" applyAlignment="1" applyProtection="1">
      <alignment horizontal="lef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38" xfId="0" applyBorder="1" applyAlignment="1" applyProtection="1">
      <alignment horizontal="left" vertical="top" wrapText="1"/>
    </xf>
    <xf numFmtId="0" fontId="0" fillId="0" borderId="39" xfId="0" applyBorder="1" applyAlignment="1" applyProtection="1">
      <alignment horizontal="left" vertical="top"/>
    </xf>
    <xf numFmtId="0" fontId="0" fillId="0" borderId="40" xfId="0" applyBorder="1" applyAlignment="1" applyProtection="1">
      <alignment horizontal="left" vertical="top"/>
    </xf>
    <xf numFmtId="0" fontId="0" fillId="0" borderId="41" xfId="0" applyBorder="1" applyAlignment="1" applyProtection="1">
      <alignment horizontal="left" vertical="top"/>
    </xf>
    <xf numFmtId="0" fontId="0" fillId="0" borderId="0" xfId="0" applyBorder="1" applyAlignment="1" applyProtection="1">
      <alignment horizontal="left" vertical="top"/>
    </xf>
    <xf numFmtId="0" fontId="0" fillId="0" borderId="42" xfId="0" applyBorder="1" applyAlignment="1" applyProtection="1">
      <alignment horizontal="left" vertical="top"/>
    </xf>
    <xf numFmtId="0" fontId="0" fillId="0" borderId="43" xfId="0" applyBorder="1" applyAlignment="1" applyProtection="1">
      <alignment horizontal="left" vertical="top"/>
    </xf>
    <xf numFmtId="0" fontId="0" fillId="0" borderId="44" xfId="0" applyBorder="1" applyAlignment="1" applyProtection="1">
      <alignment horizontal="left" vertical="top"/>
    </xf>
    <xf numFmtId="0" fontId="0" fillId="0" borderId="45" xfId="0" applyBorder="1" applyAlignment="1" applyProtection="1">
      <alignment horizontal="left" vertical="top"/>
    </xf>
    <xf numFmtId="0" fontId="71" fillId="10" borderId="26" xfId="0" applyFont="1" applyFill="1" applyBorder="1" applyAlignment="1" applyProtection="1">
      <alignment horizontal="center" vertical="center" wrapText="1"/>
    </xf>
    <xf numFmtId="0" fontId="10" fillId="0" borderId="10" xfId="0" applyFont="1" applyFill="1" applyBorder="1" applyAlignment="1" applyProtection="1">
      <alignment horizontal="left" vertical="top" wrapText="1"/>
    </xf>
    <xf numFmtId="0" fontId="71" fillId="0" borderId="18" xfId="0" applyFont="1" applyFill="1" applyBorder="1" applyAlignment="1" applyProtection="1">
      <alignment horizontal="left" vertical="top" wrapText="1"/>
    </xf>
    <xf numFmtId="0" fontId="0" fillId="0" borderId="18" xfId="0" applyFill="1" applyBorder="1" applyAlignment="1">
      <alignment wrapText="1"/>
    </xf>
    <xf numFmtId="0" fontId="0" fillId="0" borderId="19" xfId="0" applyFill="1" applyBorder="1" applyAlignment="1">
      <alignment wrapText="1"/>
    </xf>
    <xf numFmtId="0" fontId="0" fillId="0" borderId="0" xfId="0" applyAlignment="1">
      <alignment wrapText="1"/>
    </xf>
    <xf numFmtId="0" fontId="0" fillId="0" borderId="0" xfId="0" applyBorder="1" applyAlignment="1">
      <alignment wrapText="1"/>
    </xf>
    <xf numFmtId="0" fontId="65" fillId="7" borderId="0" xfId="0" applyFont="1" applyFill="1"/>
    <xf numFmtId="0" fontId="0" fillId="0" borderId="0" xfId="0" applyFont="1"/>
    <xf numFmtId="0" fontId="65" fillId="0" borderId="0" xfId="0" applyFont="1" applyFill="1"/>
    <xf numFmtId="2" fontId="65" fillId="7" borderId="0" xfId="0" applyNumberFormat="1" applyFont="1" applyFill="1"/>
    <xf numFmtId="0" fontId="65" fillId="7" borderId="0" xfId="0" applyFont="1" applyFill="1" applyAlignment="1">
      <alignment horizontal="right"/>
    </xf>
    <xf numFmtId="0" fontId="71" fillId="10" borderId="10" xfId="0" applyFont="1" applyFill="1" applyBorder="1" applyAlignment="1">
      <alignment wrapText="1"/>
    </xf>
    <xf numFmtId="0" fontId="71" fillId="10" borderId="18" xfId="0" applyFont="1" applyFill="1" applyBorder="1" applyAlignment="1">
      <alignment wrapText="1"/>
    </xf>
    <xf numFmtId="0" fontId="71" fillId="10" borderId="19" xfId="0" applyFont="1" applyFill="1" applyBorder="1" applyAlignment="1">
      <alignment wrapText="1"/>
    </xf>
    <xf numFmtId="0" fontId="94" fillId="0" borderId="0" xfId="0" applyFont="1"/>
    <xf numFmtId="0" fontId="95" fillId="0" borderId="0" xfId="0" applyFont="1"/>
    <xf numFmtId="0" fontId="34" fillId="0" borderId="0" xfId="0" applyFont="1"/>
    <xf numFmtId="0" fontId="0" fillId="0" borderId="0" xfId="0"/>
    <xf numFmtId="0" fontId="100" fillId="7" borderId="0" xfId="0" applyFont="1" applyFill="1" applyAlignment="1">
      <alignment horizontal="right"/>
    </xf>
    <xf numFmtId="0" fontId="45" fillId="10" borderId="10" xfId="0" applyFont="1" applyFill="1" applyBorder="1" applyAlignment="1">
      <alignment vertical="center" wrapText="1"/>
    </xf>
    <xf numFmtId="0" fontId="71" fillId="10" borderId="19" xfId="0" applyFont="1" applyFill="1" applyBorder="1" applyAlignment="1">
      <alignment vertical="center" wrapText="1"/>
    </xf>
    <xf numFmtId="0" fontId="0" fillId="0" borderId="0" xfId="0" applyFont="1" applyAlignment="1">
      <alignment horizontal="justify" vertical="center"/>
    </xf>
    <xf numFmtId="0" fontId="0" fillId="0" borderId="0" xfId="0" applyFont="1" applyAlignment="1">
      <alignment vertical="center"/>
    </xf>
    <xf numFmtId="0" fontId="125" fillId="0" borderId="0" xfId="0" applyFont="1"/>
  </cellXfs>
  <cellStyles count="11">
    <cellStyle name="Comma 2" xfId="1"/>
    <cellStyle name="Comma 3" xfId="2"/>
    <cellStyle name="Hyperlink 2" xfId="3"/>
    <cellStyle name="Normal" xfId="0" builtinId="0"/>
    <cellStyle name="Normal 2" xfId="4"/>
    <cellStyle name="Normal 3" xfId="5"/>
    <cellStyle name="Normal 4" xfId="6"/>
    <cellStyle name="Percent 2" xfId="7"/>
    <cellStyle name="Percent 3" xfId="8"/>
    <cellStyle name="Percent 4" xfId="9"/>
    <cellStyle name="Título_10-06-18 AnH BioGrace GHG calculations - version 2.0.a"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sz="1200" b="0" i="0" u="none" strike="noStrike" baseline="0">
                <a:solidFill>
                  <a:srgbClr val="000000"/>
                </a:solidFill>
                <a:latin typeface="Calibri"/>
                <a:ea typeface="Calibri"/>
                <a:cs typeface="Calibri"/>
              </a:defRPr>
            </a:pPr>
            <a:r>
              <a:rPr lang="th-TH"/>
              <a:t>การปล่อยคาร์บอนของโรงงานสกัดน้ำมันปาล์ม</a:t>
            </a:r>
          </a:p>
        </c:rich>
      </c:tx>
      <c:overlay val="0"/>
      <c:spPr>
        <a:noFill/>
        <a:ln w="25400">
          <a:noFill/>
        </a:ln>
      </c:spPr>
    </c:title>
    <c:autoTitleDeleted val="0"/>
    <c:plotArea>
      <c:layout/>
      <c:barChart>
        <c:barDir val="col"/>
        <c:grouping val="clustered"/>
        <c:varyColors val="0"/>
        <c:ser>
          <c:idx val="0"/>
          <c:order val="0"/>
          <c:tx>
            <c:strRef>
              <c:f>'สรุปผลข้อมูล Results Summary'!$B$35</c:f>
              <c:strCache>
                <c:ptCount val="1"/>
                <c:pt idx="0">
                  <c:v>tCO2e</c:v>
                </c:pt>
              </c:strCache>
            </c:strRef>
          </c:tx>
          <c:spPr>
            <a:gradFill rotWithShape="0">
              <a:gsLst>
                <a:gs pos="0">
                  <a:srgbClr val="FF8F26"/>
                </a:gs>
                <a:gs pos="20000">
                  <a:srgbClr val="FF8F2A"/>
                </a:gs>
                <a:gs pos="100000">
                  <a:srgbClr val="CB6C1D"/>
                </a:gs>
              </a:gsLst>
              <a:lin ang="5400000"/>
            </a:gradFill>
            <a:ln w="25400">
              <a:noFill/>
            </a:ln>
            <a:effectLst>
              <a:outerShdw dist="35921" dir="2700000" algn="br">
                <a:srgbClr val="000000"/>
              </a:outerShdw>
            </a:effectLst>
          </c:spPr>
          <c:invertIfNegative val="0"/>
          <c:dPt>
            <c:idx val="5"/>
            <c:invertIfNegative val="0"/>
            <c:bubble3D val="0"/>
            <c:spPr>
              <a:solidFill>
                <a:srgbClr val="984807"/>
              </a:solidFill>
              <a:ln w="25400">
                <a:noFill/>
              </a:ln>
              <a:effectLst>
                <a:outerShdw dist="35921" dir="2700000" algn="br">
                  <a:srgbClr val="000000"/>
                </a:outerShdw>
              </a:effectLst>
            </c:spPr>
            <c:extLst>
              <c:ext xmlns:c16="http://schemas.microsoft.com/office/drawing/2014/chart" uri="{C3380CC4-5D6E-409C-BE32-E72D297353CC}">
                <c16:uniqueId val="{00000000-B845-4501-87F8-347CF0569D8C}"/>
              </c:ext>
            </c:extLst>
          </c:dPt>
          <c:cat>
            <c:strRef>
              <c:f>'สรุปผลข้อมูล Results Summary'!$A$36:$A$41</c:f>
              <c:strCache>
                <c:ptCount val="6"/>
                <c:pt idx="0">
                  <c:v>POME</c:v>
                </c:pt>
                <c:pt idx="1">
                  <c:v>การใช้เชื้อเพลิงในโรงงาน</c:v>
                </c:pt>
                <c:pt idx="2">
                  <c:v>ไฟฟ้าที่ซื้อใช้</c:v>
                </c:pt>
                <c:pt idx="3">
                  <c:v>เครดิต (ส่งออกไฟฟ้าจากการผลิตเกินอัตรา) </c:v>
                </c:pt>
                <c:pt idx="4">
                  <c:v>เครดิต (การขายพลังงานชีวมวล) </c:v>
                </c:pt>
                <c:pt idx="5">
                  <c:v>รวม</c:v>
                </c:pt>
              </c:strCache>
            </c:strRef>
          </c:cat>
          <c:val>
            <c:numRef>
              <c:f>'สรุปผลข้อมูล Results Summary'!$B$36:$B$41</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845-4501-87F8-347CF0569D8C}"/>
            </c:ext>
          </c:extLst>
        </c:ser>
        <c:dLbls>
          <c:showLegendKey val="0"/>
          <c:showVal val="0"/>
          <c:showCatName val="0"/>
          <c:showSerName val="0"/>
          <c:showPercent val="0"/>
          <c:showBubbleSize val="0"/>
        </c:dLbls>
        <c:gapWidth val="150"/>
        <c:axId val="529340872"/>
        <c:axId val="1"/>
      </c:barChart>
      <c:catAx>
        <c:axId val="529340872"/>
        <c:scaling>
          <c:orientation val="minMax"/>
        </c:scaling>
        <c:delete val="0"/>
        <c:axPos val="b"/>
        <c:numFmt formatCode="General" sourceLinked="0"/>
        <c:majorTickMark val="none"/>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1000" b="0" i="0" u="none" strike="noStrike" baseline="0">
                    <a:solidFill>
                      <a:srgbClr val="000000"/>
                    </a:solidFill>
                    <a:latin typeface="Calibri"/>
                    <a:ea typeface="Calibri"/>
                    <a:cs typeface="Calibri"/>
                  </a:defRPr>
                </a:pPr>
                <a:r>
                  <a:rPr lang="en-US"/>
                  <a:t>tCO2e</a:t>
                </a:r>
              </a:p>
            </c:rich>
          </c:tx>
          <c:overlay val="0"/>
          <c:spPr>
            <a:noFill/>
            <a:ln w="25400">
              <a:noFill/>
            </a:ln>
          </c:spPr>
        </c:title>
        <c:numFmt formatCode="#,##0.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2934087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การปล่อยคาร์บอนในพื้นที่ </a:t>
            </a:r>
          </a:p>
        </c:rich>
      </c:tx>
      <c:overlay val="0"/>
      <c:spPr>
        <a:noFill/>
        <a:ln w="25400">
          <a:noFill/>
        </a:ln>
      </c:spPr>
    </c:title>
    <c:autoTitleDeleted val="0"/>
    <c:plotArea>
      <c:layout/>
      <c:barChart>
        <c:barDir val="col"/>
        <c:grouping val="clustered"/>
        <c:varyColors val="0"/>
        <c:ser>
          <c:idx val="0"/>
          <c:order val="0"/>
          <c:spPr>
            <a:gradFill rotWithShape="0">
              <a:gsLst>
                <a:gs pos="0">
                  <a:srgbClr val="9CC746"/>
                </a:gs>
                <a:gs pos="20000">
                  <a:srgbClr val="9BC348"/>
                </a:gs>
                <a:gs pos="100000">
                  <a:srgbClr val="769535"/>
                </a:gs>
              </a:gsLst>
              <a:lin ang="5400000"/>
            </a:gradFill>
            <a:ln w="25400">
              <a:noFill/>
            </a:ln>
            <a:effectLst>
              <a:outerShdw dist="35921" dir="2700000" algn="br">
                <a:srgbClr val="000000"/>
              </a:outerShdw>
            </a:effectLst>
          </c:spPr>
          <c:invertIfNegative val="0"/>
          <c:cat>
            <c:strRef>
              <c:f>'สรุปผลข้อมูล Results Summary'!$G$63:$G$68</c:f>
              <c:strCache>
                <c:ptCount val="6"/>
                <c:pt idx="0">
                  <c:v>การแผ้วถางพื้นที่ </c:v>
                </c:pt>
                <c:pt idx="1">
                  <c:v>การเก็บกักคาร์บอนในพืช </c:v>
                </c:pt>
                <c:pt idx="2">
                  <c:v>Fertilisers &amp; N2O</c:v>
                </c:pt>
                <c:pt idx="3">
                  <c:v>การใช้เชื้อเพลิงในสวน (Field fuel)</c:v>
                </c:pt>
                <c:pt idx="4">
                  <c:v>ดินพรุ</c:v>
                </c:pt>
                <c:pt idx="5">
                  <c:v>เครดิตการอนุรักษ์ </c:v>
                </c:pt>
              </c:strCache>
            </c:strRef>
          </c:cat>
          <c:val>
            <c:numRef>
              <c:f>'สรุปผลข้อมูล Results Summary'!$H$63:$H$68</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7B7-427D-AA20-117699EF3F7B}"/>
            </c:ext>
          </c:extLst>
        </c:ser>
        <c:dLbls>
          <c:showLegendKey val="0"/>
          <c:showVal val="0"/>
          <c:showCatName val="0"/>
          <c:showSerName val="0"/>
          <c:showPercent val="0"/>
          <c:showBubbleSize val="0"/>
        </c:dLbls>
        <c:gapWidth val="150"/>
        <c:axId val="529341528"/>
        <c:axId val="1"/>
      </c:barChart>
      <c:catAx>
        <c:axId val="529341528"/>
        <c:scaling>
          <c:orientation val="minMax"/>
        </c:scaling>
        <c:delete val="0"/>
        <c:axPos val="b"/>
        <c:numFmt formatCode="General" sourceLinked="0"/>
        <c:majorTickMark val="none"/>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scaling>
        <c:delete val="0"/>
        <c:axPos val="l"/>
        <c:title>
          <c:tx>
            <c:rich>
              <a:bodyPr/>
              <a:lstStyle/>
              <a:p>
                <a:pPr>
                  <a:defRPr sz="1000" b="0" i="0" u="none" strike="noStrike" baseline="0">
                    <a:solidFill>
                      <a:srgbClr val="000000"/>
                    </a:solidFill>
                    <a:latin typeface="Calibri"/>
                    <a:ea typeface="Calibri"/>
                    <a:cs typeface="Calibri"/>
                  </a:defRPr>
                </a:pPr>
                <a:r>
                  <a:rPr lang="en-US"/>
                  <a:t>tCO2e</a:t>
                </a:r>
              </a:p>
            </c:rich>
          </c:tx>
          <c:overlay val="0"/>
          <c:spPr>
            <a:noFill/>
            <a:ln w="25400">
              <a:noFill/>
            </a:ln>
          </c:spPr>
        </c:title>
        <c:numFmt formatCode="#,##0.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2934152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แหล่งปล่อย</a:t>
            </a:r>
            <a:r>
              <a:rPr lang="th-TH" sz="1200" b="0" i="0" u="none" strike="noStrike" baseline="0">
                <a:solidFill>
                  <a:srgbClr val="000000"/>
                </a:solidFill>
                <a:latin typeface="Calibri"/>
                <a:cs typeface="Calibri"/>
              </a:rPr>
              <a:t> </a:t>
            </a:r>
            <a:r>
              <a:rPr lang="en-US" sz="1200" b="0" i="0" u="none" strike="noStrike" baseline="0">
                <a:solidFill>
                  <a:srgbClr val="000000"/>
                </a:solidFill>
                <a:latin typeface="Calibri"/>
                <a:cs typeface="Calibri"/>
              </a:rPr>
              <a:t>GHG /เก็บกักคาร์บอน</a:t>
            </a:r>
          </a:p>
        </c:rich>
      </c:tx>
      <c:overlay val="0"/>
      <c:spPr>
        <a:noFill/>
        <a:ln w="25400">
          <a:noFill/>
        </a:ln>
      </c:spPr>
    </c:title>
    <c:autoTitleDeleted val="0"/>
    <c:plotArea>
      <c:layout/>
      <c:barChart>
        <c:barDir val="col"/>
        <c:grouping val="clustered"/>
        <c:varyColors val="0"/>
        <c:ser>
          <c:idx val="0"/>
          <c:order val="0"/>
          <c:tx>
            <c:strRef>
              <c:f>'สรุปผลข้อมูล Results Summary'!$H$28</c:f>
              <c:strCache>
                <c:ptCount val="1"/>
                <c:pt idx="0">
                  <c:v>tCO2e</c:v>
                </c:pt>
              </c:strCache>
            </c:strRef>
          </c:tx>
          <c:spPr>
            <a:solidFill>
              <a:srgbClr val="C0504D"/>
            </a:solidFill>
            <a:ln w="25400">
              <a:noFill/>
            </a:ln>
            <a:effectLst>
              <a:outerShdw dist="35921" dir="2700000" algn="br">
                <a:srgbClr val="000000"/>
              </a:outerShdw>
            </a:effectLst>
          </c:spPr>
          <c:invertIfNegative val="0"/>
          <c:dPt>
            <c:idx val="1"/>
            <c:invertIfNegative val="0"/>
            <c:bubble3D val="0"/>
            <c:spPr>
              <a:solidFill>
                <a:srgbClr val="00B050"/>
              </a:solidFill>
              <a:ln w="25400">
                <a:noFill/>
              </a:ln>
              <a:effectLst>
                <a:outerShdw dist="35921" dir="2700000" algn="br">
                  <a:srgbClr val="000000"/>
                </a:outerShdw>
              </a:effectLst>
            </c:spPr>
            <c:extLst>
              <c:ext xmlns:c16="http://schemas.microsoft.com/office/drawing/2014/chart" uri="{C3380CC4-5D6E-409C-BE32-E72D297353CC}">
                <c16:uniqueId val="{00000000-5EF1-433F-B8C7-C0E03853A0A4}"/>
              </c:ext>
            </c:extLst>
          </c:dPt>
          <c:dPt>
            <c:idx val="6"/>
            <c:invertIfNegative val="0"/>
            <c:bubble3D val="0"/>
            <c:spPr>
              <a:solidFill>
                <a:srgbClr val="00B050"/>
              </a:solidFill>
              <a:ln w="25400">
                <a:noFill/>
              </a:ln>
              <a:effectLst>
                <a:outerShdw dist="35921" dir="2700000" algn="br">
                  <a:srgbClr val="000000"/>
                </a:outerShdw>
              </a:effectLst>
            </c:spPr>
            <c:extLst>
              <c:ext xmlns:c16="http://schemas.microsoft.com/office/drawing/2014/chart" uri="{C3380CC4-5D6E-409C-BE32-E72D297353CC}">
                <c16:uniqueId val="{00000001-5EF1-433F-B8C7-C0E03853A0A4}"/>
              </c:ext>
            </c:extLst>
          </c:dPt>
          <c:cat>
            <c:strRef>
              <c:f>'สรุปผลข้อมูล Results Summary'!$G$29:$G$37</c:f>
              <c:strCache>
                <c:ptCount val="9"/>
                <c:pt idx="0">
                  <c:v>การแผ้วถางพื้นที่ </c:v>
                </c:pt>
                <c:pt idx="1">
                  <c:v>การเก็บกักคาร์บอนในพืช </c:v>
                </c:pt>
                <c:pt idx="2">
                  <c:v>ดินพรุ</c:v>
                </c:pt>
                <c:pt idx="3">
                  <c:v>Fertilisers &amp; N2O</c:v>
                </c:pt>
                <c:pt idx="4">
                  <c:v>เครดิตการอนุรักษ์ </c:v>
                </c:pt>
                <c:pt idx="5">
                  <c:v>POME</c:v>
                </c:pt>
                <c:pt idx="6">
                  <c:v>Fuel (mill &amp; field)</c:v>
                </c:pt>
                <c:pt idx="7">
                  <c:v>ไฟฟ้าที่ซื้อใช้</c:v>
                </c:pt>
                <c:pt idx="8">
                  <c:v>Credit (electricity &amp; biomass)</c:v>
                </c:pt>
              </c:strCache>
            </c:strRef>
          </c:cat>
          <c:val>
            <c:numRef>
              <c:f>'สรุปผลข้อมูล Results Summary'!$H$29:$H$37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5EF1-433F-B8C7-C0E03853A0A4}"/>
            </c:ext>
          </c:extLst>
        </c:ser>
        <c:dLbls>
          <c:showLegendKey val="0"/>
          <c:showVal val="0"/>
          <c:showCatName val="0"/>
          <c:showSerName val="0"/>
          <c:showPercent val="0"/>
          <c:showBubbleSize val="0"/>
        </c:dLbls>
        <c:gapWidth val="150"/>
        <c:axId val="530477832"/>
        <c:axId val="1"/>
      </c:barChart>
      <c:catAx>
        <c:axId val="530477832"/>
        <c:scaling>
          <c:orientation val="minMax"/>
        </c:scaling>
        <c:delete val="0"/>
        <c:axPos val="b"/>
        <c:numFmt formatCode="General" sourceLinked="0"/>
        <c:majorTickMark val="none"/>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0" i="0" u="none" strike="noStrike" baseline="0">
                    <a:solidFill>
                      <a:srgbClr val="000000"/>
                    </a:solidFill>
                    <a:latin typeface="Calibri"/>
                    <a:ea typeface="Calibri"/>
                    <a:cs typeface="Calibri"/>
                  </a:defRPr>
                </a:pPr>
                <a:r>
                  <a:rPr lang="en-US"/>
                  <a:t>tCO2e</a:t>
                </a:r>
              </a:p>
            </c:rich>
          </c:tx>
          <c:overlay val="0"/>
          <c:spPr>
            <a:noFill/>
            <a:ln w="25400">
              <a:noFill/>
            </a:ln>
          </c:spPr>
        </c:title>
        <c:numFmt formatCode="#,##0"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3047783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th-TH" b="1" i="0">
                <a:solidFill>
                  <a:schemeClr val="tx1"/>
                </a:solidFill>
                <a:latin typeface="Tahoma"/>
                <a:cs typeface="Tahoma"/>
              </a:rPr>
              <a:t>การปล่อยคาร์บอนในสวนปาล์มน้ำมัน</a:t>
            </a:r>
            <a:endParaRPr lang="en-US" b="1" i="0">
              <a:solidFill>
                <a:schemeClr val="tx1"/>
              </a:solidFill>
              <a:latin typeface="Tahoma"/>
              <a:cs typeface="Tahoma"/>
            </a:endParaRPr>
          </a:p>
        </c:rich>
      </c:tx>
      <c:overlay val="0"/>
      <c:spPr>
        <a:noFill/>
        <a:ln w="25400">
          <a:noFill/>
        </a:ln>
      </c:spPr>
    </c:title>
    <c:autoTitleDeleted val="0"/>
    <c:plotArea>
      <c:layout/>
      <c:barChart>
        <c:barDir val="col"/>
        <c:grouping val="clustered"/>
        <c:varyColors val="0"/>
        <c:ser>
          <c:idx val="0"/>
          <c:order val="0"/>
          <c:spPr>
            <a:solidFill>
              <a:srgbClr val="00B0F0"/>
            </a:solidFill>
            <a:ln w="25400">
              <a:noFill/>
            </a:ln>
            <a:effectLst>
              <a:outerShdw dist="35921" dir="2700000" algn="br">
                <a:srgbClr val="000000"/>
              </a:outerShdw>
            </a:effectLst>
          </c:spPr>
          <c:invertIfNegative val="0"/>
          <c:cat>
            <c:strRef>
              <c:f>'สรุปผลข้อมูล Results Summary'!$H$4:$H$9</c:f>
              <c:strCache>
                <c:ptCount val="6"/>
                <c:pt idx="0">
                  <c:v>การแผ้วถางพื้นที่ </c:v>
                </c:pt>
                <c:pt idx="1">
                  <c:v>การเก็บกักคาร์บอนในพืช </c:v>
                </c:pt>
                <c:pt idx="2">
                  <c:v>Fertilisers &amp; N2O</c:v>
                </c:pt>
                <c:pt idx="3">
                  <c:v>การใช้เชื้อเพลิงในสวน(Field fuel)</c:v>
                </c:pt>
                <c:pt idx="4">
                  <c:v>ดินพรุ</c:v>
                </c:pt>
                <c:pt idx="5">
                  <c:v>เครดิตการอนุรักษ์ </c:v>
                </c:pt>
              </c:strCache>
            </c:strRef>
          </c:cat>
          <c:val>
            <c:numRef>
              <c:f>'สรุปผลข้อมูล Results Summary'!$I$4:$I$9</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060-465F-8743-BD5449ACFF6B}"/>
            </c:ext>
          </c:extLst>
        </c:ser>
        <c:dLbls>
          <c:showLegendKey val="0"/>
          <c:showVal val="0"/>
          <c:showCatName val="0"/>
          <c:showSerName val="0"/>
          <c:showPercent val="0"/>
          <c:showBubbleSize val="0"/>
        </c:dLbls>
        <c:gapWidth val="100"/>
        <c:overlap val="-24"/>
        <c:axId val="530478488"/>
        <c:axId val="1"/>
      </c:barChart>
      <c:catAx>
        <c:axId val="530478488"/>
        <c:scaling>
          <c:orientation val="minMax"/>
        </c:scaling>
        <c:delete val="0"/>
        <c:axPos val="b"/>
        <c:numFmt formatCode="General" sourceLinked="1"/>
        <c:majorTickMark val="none"/>
        <c:minorTickMark val="none"/>
        <c:tickLblPos val="nextTo"/>
        <c:spPr>
          <a:ln w="12700">
            <a:solidFill>
              <a:srgbClr val="C0C0C0"/>
            </a:solidFill>
            <a:prstDash val="solid"/>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C0C0C0"/>
              </a:solidFill>
              <a:prstDash val="solid"/>
            </a:ln>
          </c:spPr>
        </c:majorGridlines>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r>
                  <a:rPr lang="en-US" b="1">
                    <a:solidFill>
                      <a:schemeClr val="tx1"/>
                    </a:solidFill>
                  </a:rPr>
                  <a:t>tCO2e</a:t>
                </a:r>
              </a:p>
            </c:rich>
          </c:tx>
          <c:overlay val="0"/>
          <c:spPr>
            <a:noFill/>
            <a:ln w="25400">
              <a:noFill/>
            </a:ln>
          </c:spPr>
        </c:title>
        <c:numFmt formatCode="#,##0.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30478488"/>
        <c:crosses val="autoZero"/>
        <c:crossBetween val="between"/>
      </c:valAx>
      <c:spPr>
        <a:noFill/>
        <a:ln w="25400">
          <a:noFill/>
        </a:ln>
      </c:spPr>
    </c:plotArea>
    <c:plotVisOnly val="1"/>
    <c:dispBlanksAs val="gap"/>
    <c:showDLblsOverMax val="0"/>
  </c:chart>
  <c:spPr>
    <a:solidFill>
      <a:srgbClr val="FFFFFF"/>
    </a:solidFill>
    <a:ln w="3175">
      <a:solidFill>
        <a:srgbClr val="C0C0C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723900</xdr:colOff>
      <xdr:row>43</xdr:row>
      <xdr:rowOff>158750</xdr:rowOff>
    </xdr:from>
    <xdr:to>
      <xdr:col>13</xdr:col>
      <xdr:colOff>317500</xdr:colOff>
      <xdr:row>59</xdr:row>
      <xdr:rowOff>25400</xdr:rowOff>
    </xdr:to>
    <xdr:graphicFrame macro="">
      <xdr:nvGraphicFramePr>
        <xdr:cNvPr id="1473" name="Chart 3">
          <a:extLst>
            <a:ext uri="{FF2B5EF4-FFF2-40B4-BE49-F238E27FC236}">
              <a16:creationId xmlns:a16="http://schemas.microsoft.com/office/drawing/2014/main" id="{71273206-B522-401F-834C-BBDA2445C2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685800</xdr:colOff>
      <xdr:row>60</xdr:row>
      <xdr:rowOff>171450</xdr:rowOff>
    </xdr:from>
    <xdr:to>
      <xdr:col>13</xdr:col>
      <xdr:colOff>317500</xdr:colOff>
      <xdr:row>79</xdr:row>
      <xdr:rowOff>171450</xdr:rowOff>
    </xdr:to>
    <xdr:graphicFrame macro="">
      <xdr:nvGraphicFramePr>
        <xdr:cNvPr id="1474" name="Chart 4">
          <a:extLst>
            <a:ext uri="{FF2B5EF4-FFF2-40B4-BE49-F238E27FC236}">
              <a16:creationId xmlns:a16="http://schemas.microsoft.com/office/drawing/2014/main" id="{4B39F111-A060-43A4-804F-E65F8834F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12700</xdr:colOff>
      <xdr:row>24</xdr:row>
      <xdr:rowOff>12700</xdr:rowOff>
    </xdr:from>
    <xdr:to>
      <xdr:col>13</xdr:col>
      <xdr:colOff>374650</xdr:colOff>
      <xdr:row>41</xdr:row>
      <xdr:rowOff>165100</xdr:rowOff>
    </xdr:to>
    <xdr:graphicFrame macro="">
      <xdr:nvGraphicFramePr>
        <xdr:cNvPr id="1475" name="Chart 8">
          <a:extLst>
            <a:ext uri="{FF2B5EF4-FFF2-40B4-BE49-F238E27FC236}">
              <a16:creationId xmlns:a16="http://schemas.microsoft.com/office/drawing/2014/main" id="{DAE4B1F6-9459-481E-A7BD-C37CDF55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12700</xdr:colOff>
      <xdr:row>0</xdr:row>
      <xdr:rowOff>190500</xdr:rowOff>
    </xdr:from>
    <xdr:to>
      <xdr:col>12</xdr:col>
      <xdr:colOff>1047750</xdr:colOff>
      <xdr:row>17</xdr:row>
      <xdr:rowOff>88900</xdr:rowOff>
    </xdr:to>
    <xdr:graphicFrame macro="">
      <xdr:nvGraphicFramePr>
        <xdr:cNvPr id="1476" name="Chart 1">
          <a:extLst>
            <a:ext uri="{FF2B5EF4-FFF2-40B4-BE49-F238E27FC236}">
              <a16:creationId xmlns:a16="http://schemas.microsoft.com/office/drawing/2014/main" id="{A7D9684C-818D-4B4D-95E4-C68FEFBFBB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88901</xdr:colOff>
      <xdr:row>9</xdr:row>
      <xdr:rowOff>139699</xdr:rowOff>
    </xdr:from>
    <xdr:to>
      <xdr:col>6</xdr:col>
      <xdr:colOff>1536532</xdr:colOff>
      <xdr:row>14</xdr:row>
      <xdr:rowOff>28599</xdr:rowOff>
    </xdr:to>
    <xdr:sp macro="" textlink="">
      <xdr:nvSpPr>
        <xdr:cNvPr id="2" name="Rectangle 1">
          <a:extLst>
            <a:ext uri="{FF2B5EF4-FFF2-40B4-BE49-F238E27FC236}">
              <a16:creationId xmlns:a16="http://schemas.microsoft.com/office/drawing/2014/main" id="{E19AC554-DB73-4A24-BD23-D179E6C076F7}"/>
            </a:ext>
          </a:extLst>
        </xdr:cNvPr>
        <xdr:cNvSpPr/>
      </xdr:nvSpPr>
      <xdr:spPr>
        <a:xfrm>
          <a:off x="4438651" y="2790824"/>
          <a:ext cx="4895850" cy="847725"/>
        </a:xfrm>
        <a:prstGeom prst="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rtl="0">
            <a:defRPr sz="1000"/>
          </a:pPr>
          <a:r>
            <a:rPr lang="th-TH" sz="1100" b="1" i="0" u="none" strike="noStrike" baseline="0">
              <a:solidFill>
                <a:srgbClr val="DD0806"/>
              </a:solidFill>
              <a:latin typeface="Times New Roman"/>
              <a:ea typeface="Times New Roman"/>
              <a:cs typeface="Times New Roman"/>
            </a:rPr>
            <a:t>หมายเหตุสำคัญสำหรับผู้ใช้ </a:t>
          </a:r>
          <a:r>
            <a:rPr lang="th-TH" sz="1100" b="1" i="0" u="none" strike="noStrike" baseline="0">
              <a:solidFill>
                <a:srgbClr val="DD0806"/>
              </a:solidFill>
              <a:latin typeface="Calibri"/>
              <a:ea typeface="Calibri"/>
              <a:cs typeface="Calibri"/>
            </a:rPr>
            <a:t>: </a:t>
          </a:r>
        </a:p>
        <a:p>
          <a:pPr algn="l" rtl="0">
            <a:defRPr sz="1000"/>
          </a:pPr>
          <a:r>
            <a:rPr lang="th-TH" sz="1100" b="0" i="0" u="none" strike="noStrike" baseline="0">
              <a:solidFill>
                <a:srgbClr val="000000"/>
              </a:solidFill>
              <a:latin typeface="Times New Roman"/>
              <a:ea typeface="Times New Roman"/>
              <a:cs typeface="Times New Roman"/>
            </a:rPr>
            <a:t>หากเป็นสเกลที่ใช้ในการดำเนินธุรกิจการค้า กรุณาใช้สมมุติฐานการเติบโตปาล์มอย่างดี  กรณีเกษตรกรรายย่อย กรุณาใช้สมมุติฐานการเติบโตปาล์มโดยเฉลี่ย </a:t>
          </a:r>
          <a:r>
            <a:rPr lang="th-TH" sz="1100" b="0" i="0" u="none" strike="noStrike" baseline="0">
              <a:solidFill>
                <a:srgbClr val="000000"/>
              </a:solidFill>
              <a:latin typeface="Calibri"/>
              <a:ea typeface="Calibri"/>
              <a:cs typeface="Calibri"/>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98424</xdr:colOff>
      <xdr:row>5</xdr:row>
      <xdr:rowOff>180975</xdr:rowOff>
    </xdr:from>
    <xdr:to>
      <xdr:col>21</xdr:col>
      <xdr:colOff>276225</xdr:colOff>
      <xdr:row>32</xdr:row>
      <xdr:rowOff>12695</xdr:rowOff>
    </xdr:to>
    <xdr:sp macro="" textlink="">
      <xdr:nvSpPr>
        <xdr:cNvPr id="2" name="Rectangle 1">
          <a:extLst>
            <a:ext uri="{FF2B5EF4-FFF2-40B4-BE49-F238E27FC236}">
              <a16:creationId xmlns:a16="http://schemas.microsoft.com/office/drawing/2014/main" id="{22359367-F596-4293-9D70-ECD67F591220}"/>
            </a:ext>
          </a:extLst>
        </xdr:cNvPr>
        <xdr:cNvSpPr/>
      </xdr:nvSpPr>
      <xdr:spPr>
        <a:xfrm>
          <a:off x="6003924" y="1812925"/>
          <a:ext cx="8115301" cy="3990975"/>
        </a:xfrm>
        <a:prstGeom prst="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rtl="0">
            <a:lnSpc>
              <a:spcPts val="1500"/>
            </a:lnSpc>
            <a:defRPr sz="1000"/>
          </a:pPr>
          <a:r>
            <a:rPr lang="th-TH" sz="1200" b="1" i="0" u="none" strike="noStrike" baseline="0">
              <a:solidFill>
                <a:srgbClr val="000000"/>
              </a:solidFill>
              <a:latin typeface="+mn-lt"/>
              <a:ea typeface="Calibri"/>
              <a:cs typeface="Calibri"/>
            </a:rPr>
            <a:t>คำแนะนำการบริหารจัดการระดับน้ำจาก เครื่องมือการคำนวณ Palm GHG  </a:t>
          </a:r>
        </a:p>
        <a:p>
          <a:pPr algn="l" rtl="0">
            <a:lnSpc>
              <a:spcPts val="1500"/>
            </a:lnSpc>
            <a:defRPr sz="1000"/>
          </a:pPr>
          <a:r>
            <a:rPr lang="th-TH" sz="1200" b="1" i="0" u="none" strike="noStrike" baseline="0">
              <a:solidFill>
                <a:srgbClr val="000000"/>
              </a:solidFill>
              <a:latin typeface="Calibri"/>
              <a:ea typeface="Calibri"/>
              <a:cs typeface="Calibri"/>
            </a:rPr>
            <a:t>เพื่อความชัดเจนและช่วยให้บริษัทและผู้ตรวจสอบภายนอกในการใช้ค่ามาตรฐานที่มีนั้น คณะทำงานกลุ่มย่อย ของ คณะทำงาน Emissions Reduction Working Group (ERWG) ได้จัดทำคำแนะนำด้านล่างนี้ขึ้น   อย่างไรก็ดีคณะทำงาน  ERWG สนับสนุนให้ใช้ค่าจากการตรวจวัดจริงจากพื้นที่มากกว่าการใช้ค่ามาตรฐานเพื่อทำให้การประมาณการการปล่อยคาร์บอนมีความถูกต้องมากขึ้น   </a:t>
          </a:r>
        </a:p>
        <a:p>
          <a:pPr algn="l" rtl="0">
            <a:lnSpc>
              <a:spcPts val="1300"/>
            </a:lnSpc>
            <a:defRPr sz="1000"/>
          </a:pPr>
          <a:r>
            <a:rPr lang="th-TH" sz="1200" b="1" i="0" u="none" strike="noStrike" baseline="0">
              <a:solidFill>
                <a:srgbClr val="000000"/>
              </a:solidFill>
              <a:latin typeface="Calibri"/>
              <a:ea typeface="Calibri"/>
              <a:cs typeface="Calibri"/>
            </a:rPr>
            <a:t> </a:t>
          </a:r>
        </a:p>
        <a:p>
          <a:pPr algn="l" rtl="0">
            <a:lnSpc>
              <a:spcPts val="1500"/>
            </a:lnSpc>
            <a:defRPr sz="1000"/>
          </a:pPr>
          <a:r>
            <a:rPr lang="th-TH" sz="1200" b="1" i="0" u="none" strike="noStrike" baseline="0">
              <a:solidFill>
                <a:srgbClr val="000000"/>
              </a:solidFill>
              <a:latin typeface="+mn-lt"/>
              <a:ea typeface="Calibri"/>
              <a:cs typeface="Calibri"/>
            </a:rPr>
            <a:t>การบริหารจัดการน้ำที่ดี  ควรรวมถึงการดำเนินการดังต่อไปนี้ : หากเป็นไปได้ โครงสร้างระบบควบคุมระดับน้ำควรวางโครงสร้างฝายน้ำปิดแบบขั้นตอนเดียวเบ็ดเสร็จ (one stop-off/weir) ในการลดลงของระดับน้ำทุกๆ   20ซม (เช่น ระดับลดหลั่นแนวขวางของฝายน้ำปิดไม่ควรเกิน20ซม)  ควรมีแผนการจัดการและติดตามระบบน้ำและควรมีการทำบันทึกอย่างน้อยเดือนละครั้ง รวมถึงควรมีการแสดงการติดตามตรวจสอบเพื่อดูระดับน้ำให้คงอยู่ในช่วงระยะ  50-70 ซม.ต่ำกว่าผิวดิน ในการระบายน้ำ และระดับพิโซมิเตอร์ 40-60 ซม. ต่อการระบายน้ำ   ค่ามาตรฐานของมาตรวัดในการจัดการน้ำที่ดี ของเครื่องมือคำนวณ PalmGHG อยู่ที่ 60 ซม. </a:t>
          </a:r>
        </a:p>
        <a:p>
          <a:pPr algn="l" rtl="0">
            <a:lnSpc>
              <a:spcPts val="1300"/>
            </a:lnSpc>
            <a:defRPr sz="1000"/>
          </a:pPr>
          <a:r>
            <a:rPr lang="th-TH" sz="1200" b="1" i="0" u="none" strike="noStrike" baseline="0">
              <a:solidFill>
                <a:srgbClr val="000000"/>
              </a:solidFill>
              <a:latin typeface="Calibri"/>
              <a:ea typeface="Calibri"/>
              <a:cs typeface="Calibri"/>
            </a:rPr>
            <a:t> </a:t>
          </a:r>
        </a:p>
        <a:p>
          <a:pPr algn="l" rtl="0">
            <a:lnSpc>
              <a:spcPts val="1500"/>
            </a:lnSpc>
            <a:defRPr sz="1000"/>
          </a:pPr>
          <a:r>
            <a:rPr lang="th-TH" sz="1200" b="1" i="0" u="none" strike="noStrike" baseline="0">
              <a:solidFill>
                <a:srgbClr val="000000"/>
              </a:solidFill>
              <a:latin typeface="Calibri"/>
              <a:ea typeface="Calibri"/>
              <a:cs typeface="Calibri"/>
            </a:rPr>
            <a:t>การจัดการน้ำเพียงบางส่วน จะมีการโครงสร้างควบคุมระบบน้ำและตารางการติดตามตรวจสอบแต่อาจมาตรฐานอาจต่ำกว่าเกณฑ์มาตรฐานในการจัดการที่ดีและในรักษาระดับน้ำให้คงอยู่ในช่วงระยะ  50-70 ซม.ต่ำกว่าผิวดิน ในการระบายน้ำ และระดับพิโซมิเตอร์ 40-60 ซม. ต่อการระบายน้ำ  ค่ามาตรฐานของมาตรวัดในการจัดการน้ำเพียงบางส่วนของเครื่องมือคำนวณ PalmGHG นี้ อยู่ที่  75 ซม. </a:t>
          </a:r>
        </a:p>
        <a:p>
          <a:pPr algn="l" rtl="0">
            <a:defRPr sz="1000"/>
          </a:pPr>
          <a:r>
            <a:rPr lang="th-TH" sz="1200" b="1" i="0" u="none" strike="noStrike" baseline="0">
              <a:solidFill>
                <a:srgbClr val="000000"/>
              </a:solidFill>
              <a:latin typeface="Calibri"/>
              <a:ea typeface="Calibri"/>
              <a:cs typeface="Calibri"/>
            </a:rPr>
            <a:t> </a:t>
          </a:r>
        </a:p>
        <a:p>
          <a:pPr algn="l" rtl="0">
            <a:defRPr sz="1000"/>
          </a:pPr>
          <a:r>
            <a:rPr lang="th-TH" sz="1200" b="1" i="0" u="none" strike="noStrike" baseline="0">
              <a:solidFill>
                <a:srgbClr val="000000"/>
              </a:solidFill>
              <a:latin typeface="Calibri"/>
              <a:ea typeface="Calibri"/>
              <a:cs typeface="Calibri"/>
            </a:rPr>
            <a:t>ไม่มีการจัดการน้ำ หมายถึง ไม่มีโครงสร้างควบคุมระบบน้ำ หรือแม้แต่ตารางการติดตามตรวจสอบ ค่ามาตรฐานของมาตรวัดในการจัดการน้ำเพียงบางส่วนของเครื่องมือคำนวณ PalmGHG นี้ อยู่ที่  </a:t>
          </a:r>
          <a:r>
            <a:rPr lang="en-GB" sz="1200" b="1" i="0" u="none" strike="noStrike" baseline="0">
              <a:solidFill>
                <a:srgbClr val="000000"/>
              </a:solidFill>
              <a:latin typeface="Calibri"/>
              <a:ea typeface="Calibri"/>
              <a:cs typeface="Calibri"/>
            </a:rPr>
            <a:t>100</a:t>
          </a:r>
          <a:r>
            <a:rPr lang="th-TH" sz="1200" b="1" i="0" u="none" strike="noStrike" baseline="0">
              <a:solidFill>
                <a:srgbClr val="000000"/>
              </a:solidFill>
              <a:latin typeface="Calibri"/>
              <a:ea typeface="Calibri"/>
              <a:cs typeface="Calibri"/>
            </a:rPr>
            <a:t> ซม.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69850</xdr:colOff>
      <xdr:row>11</xdr:row>
      <xdr:rowOff>139700</xdr:rowOff>
    </xdr:from>
    <xdr:to>
      <xdr:col>9</xdr:col>
      <xdr:colOff>1771650</xdr:colOff>
      <xdr:row>16</xdr:row>
      <xdr:rowOff>120650</xdr:rowOff>
    </xdr:to>
    <xdr:sp macro="" textlink="">
      <xdr:nvSpPr>
        <xdr:cNvPr id="2" name="Rectangle 1">
          <a:extLst>
            <a:ext uri="{FF2B5EF4-FFF2-40B4-BE49-F238E27FC236}">
              <a16:creationId xmlns:a16="http://schemas.microsoft.com/office/drawing/2014/main" id="{07CEA450-1A17-4147-B823-E9E6BFC06DAB}"/>
            </a:ext>
          </a:extLst>
        </xdr:cNvPr>
        <xdr:cNvSpPr/>
      </xdr:nvSpPr>
      <xdr:spPr>
        <a:xfrm>
          <a:off x="11239500" y="2597150"/>
          <a:ext cx="2921000" cy="9334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th-TH" sz="1100">
              <a:solidFill>
                <a:schemeClr val="tx1"/>
              </a:solidFill>
            </a:rPr>
            <a:t>จำเป็นต้องใส่แผ่นบันทึกคำปรึกษา(</a:t>
          </a:r>
          <a:r>
            <a:rPr lang="en-US" sz="1100">
              <a:solidFill>
                <a:schemeClr val="tx1"/>
              </a:solidFill>
            </a:rPr>
            <a:t>advisory note</a:t>
          </a:r>
          <a:r>
            <a:rPr lang="th-TH" sz="1100">
              <a:solidFill>
                <a:schemeClr val="tx1"/>
              </a:solidFill>
            </a:rPr>
            <a:t>)</a:t>
          </a:r>
          <a:r>
            <a:rPr lang="en-US" sz="1100">
              <a:solidFill>
                <a:schemeClr val="tx1"/>
              </a:solidFill>
            </a:rPr>
            <a:t> </a:t>
          </a:r>
          <a:r>
            <a:rPr lang="th-TH" sz="1100">
              <a:solidFill>
                <a:schemeClr val="tx1"/>
              </a:solidFill>
            </a:rPr>
            <a:t>ไว้ที่นี่ในการรวมปัจจัยการปล่อยก๊าซสำหรับไบโอดีเซลและไบโอเอทอนอลตามการผสมและวัตถุดิบ  (</a:t>
          </a:r>
          <a:r>
            <a:rPr lang="nl-NL" sz="1100">
              <a:solidFill>
                <a:schemeClr val="tx1"/>
              </a:solidFill>
            </a:rPr>
            <a:t>feedstock</a:t>
          </a:r>
          <a:r>
            <a:rPr lang="th-TH" sz="1100">
              <a:solidFill>
                <a:schemeClr val="tx1"/>
              </a:solidFill>
            </a:rPr>
            <a:t>)    </a:t>
          </a:r>
          <a:r>
            <a:rPr lang="en-MY" sz="1100">
              <a:solidFill>
                <a:schemeClr val="tx1"/>
              </a:solidFill>
            </a:rPr>
            <a:t>Need to</a:t>
          </a:r>
          <a:r>
            <a:rPr lang="en-MY" sz="1100" baseline="0">
              <a:solidFill>
                <a:schemeClr val="tx1"/>
              </a:solidFill>
            </a:rPr>
            <a:t> insert an advisory note here to include the emission factor for biodiesel and bioethanol based on blend and feedstock</a:t>
          </a:r>
          <a:r>
            <a:rPr lang="en-MY" sz="1100"/>
            <a:t>e</a:t>
          </a:r>
        </a:p>
      </xdr:txBody>
    </xdr:sp>
    <xdr:clientData/>
  </xdr:twoCellAnchor>
  <xdr:twoCellAnchor>
    <xdr:from>
      <xdr:col>2</xdr:col>
      <xdr:colOff>28575</xdr:colOff>
      <xdr:row>40</xdr:row>
      <xdr:rowOff>219075</xdr:rowOff>
    </xdr:from>
    <xdr:to>
      <xdr:col>5</xdr:col>
      <xdr:colOff>260423</xdr:colOff>
      <xdr:row>63</xdr:row>
      <xdr:rowOff>9525</xdr:rowOff>
    </xdr:to>
    <xdr:cxnSp macro="">
      <xdr:nvCxnSpPr>
        <xdr:cNvPr id="4" name="Straight Arrow Connector 3">
          <a:extLst>
            <a:ext uri="{FF2B5EF4-FFF2-40B4-BE49-F238E27FC236}">
              <a16:creationId xmlns:a16="http://schemas.microsoft.com/office/drawing/2014/main" id="{8CD6CD94-C31C-4A7E-BE9E-D349BD1DD6AF}"/>
            </a:ext>
          </a:extLst>
        </xdr:cNvPr>
        <xdr:cNvCxnSpPr/>
      </xdr:nvCxnSpPr>
      <xdr:spPr>
        <a:xfrm flipV="1">
          <a:off x="4695825" y="8896350"/>
          <a:ext cx="3181350" cy="4781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50800</xdr:colOff>
      <xdr:row>20</xdr:row>
      <xdr:rowOff>101600</xdr:rowOff>
    </xdr:from>
    <xdr:to>
      <xdr:col>6</xdr:col>
      <xdr:colOff>1577881</xdr:colOff>
      <xdr:row>26</xdr:row>
      <xdr:rowOff>184117</xdr:rowOff>
    </xdr:to>
    <xdr:sp macro="" textlink="">
      <xdr:nvSpPr>
        <xdr:cNvPr id="5" name="Rectangle 4">
          <a:extLst>
            <a:ext uri="{FF2B5EF4-FFF2-40B4-BE49-F238E27FC236}">
              <a16:creationId xmlns:a16="http://schemas.microsoft.com/office/drawing/2014/main" id="{7C983CAF-E849-4BD7-8469-661F1CE594ED}"/>
            </a:ext>
          </a:extLst>
        </xdr:cNvPr>
        <xdr:cNvSpPr/>
      </xdr:nvSpPr>
      <xdr:spPr>
        <a:xfrm>
          <a:off x="5759450" y="4273550"/>
          <a:ext cx="5006975" cy="1174750"/>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rtl="0">
            <a:defRPr sz="1000"/>
          </a:pPr>
          <a:r>
            <a:rPr lang="th-TH" sz="1100" b="1" i="0" u="none" strike="noStrike" baseline="0">
              <a:solidFill>
                <a:srgbClr val="000000"/>
              </a:solidFill>
              <a:latin typeface="Calibri"/>
              <a:ea typeface="Calibri"/>
              <a:cs typeface="Calibri"/>
            </a:rPr>
            <a:t>กิจกรรมสำหรับการใช้เชื้อเพลิงโรงงานสกัดน้ำมันปาล์มในพื้นที่การใช้งาน (on-site ) รายปี  </a:t>
          </a:r>
        </a:p>
        <a:p>
          <a:pPr algn="l" rtl="0">
            <a:defRPr sz="1000"/>
          </a:pPr>
          <a:r>
            <a:rPr lang="th-TH" sz="1100" b="1" i="0" u="none" strike="noStrike" baseline="0">
              <a:solidFill>
                <a:srgbClr val="000000"/>
              </a:solidFill>
              <a:latin typeface="Calibri"/>
              <a:ea typeface="Calibri"/>
              <a:cs typeface="Calibri"/>
            </a:rPr>
            <a:t>- การสตาร์ทเครื่องบอยเลอร์ </a:t>
          </a:r>
        </a:p>
        <a:p>
          <a:pPr algn="l" rtl="0">
            <a:defRPr sz="1000"/>
          </a:pPr>
          <a:r>
            <a:rPr lang="th-TH" sz="1100" b="1" i="0" u="none" strike="noStrike" baseline="0">
              <a:solidFill>
                <a:srgbClr val="000000"/>
              </a:solidFill>
              <a:latin typeface="Calibri"/>
              <a:ea typeface="Calibri"/>
              <a:cs typeface="Calibri"/>
            </a:rPr>
            <a:t>- การดำเนินงาน gen set ระหว่าง down time</a:t>
          </a:r>
        </a:p>
        <a:p>
          <a:pPr algn="l" rtl="0">
            <a:defRPr sz="1000"/>
          </a:pPr>
          <a:r>
            <a:rPr lang="th-TH" sz="1100" b="1" i="0" u="none" strike="noStrike" baseline="0">
              <a:solidFill>
                <a:srgbClr val="000000"/>
              </a:solidFill>
              <a:latin typeface="Calibri"/>
              <a:ea typeface="Calibri"/>
              <a:cs typeface="Calibri"/>
            </a:rPr>
            <a:t>- เครื่องพาหนะโหลดในโรงงานสกัดน้ำมันปาล์ม (mill vehicles-loaders), รถโฟร์คลิฟท์  เครื่องพาหนะที่เจ้าหน้าที่ใช้ที่โรงงาน และรอบๆโรงงานสกัดน้ำมันปาล์ม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c/Biofuels%20GHG%20calculator%20-%20version%203_0_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ir.Abdul-Manan/AppData/Local/Temp/wzfc68/BioGrace_GHG_calculations_-_version_4_-_Publ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merkingen bij versie"/>
      <sheetName val="Program definitions"/>
      <sheetName val="Results"/>
      <sheetName val="Results2"/>
      <sheetName val="Tabellen LUC"/>
      <sheetName val="LUC"/>
      <sheetName val="Input"/>
      <sheetName val="Calculations"/>
      <sheetName val="Conversion factors"/>
      <sheetName val="Energy use and GHG emission"/>
      <sheetName val="Fossil references"/>
      <sheetName val="Comparison Graphs"/>
      <sheetName val="C"/>
      <sheetName val="Chains"/>
      <sheetName val="Ethanol-Sugar beet"/>
      <sheetName val="Ethanol-Wheat-n.s."/>
      <sheetName val="Ethanol-Wheat-Lignite_CHP"/>
      <sheetName val="Ethanol-Wheat-NG_boiler"/>
      <sheetName val="Ethanol-Wheat-NG_CHP"/>
      <sheetName val="Ethanol-Wheat-Straw_CHP"/>
      <sheetName val="Ethanol-Corn-NG_CHP"/>
      <sheetName val="Ethanol-Sugar cane"/>
      <sheetName val="Biodiesel-Rapeseed"/>
      <sheetName val="Biodiesel-Sunflower"/>
      <sheetName val="Biodiesel-Soybean"/>
      <sheetName val="Biodiesel-Palmoil-n.s."/>
      <sheetName val="Biodiesel-Palmoil-CH4_capt"/>
      <sheetName val="Biodiesel-Wasteoil"/>
      <sheetName val="HVO-Rapeseed"/>
      <sheetName val="HVO-Sunflower"/>
      <sheetName val="HVO-Palmoil-n.s."/>
      <sheetName val="HVO-Palmoil-CH4_capt"/>
      <sheetName val="PureVegOil-Rapeseed"/>
      <sheetName val="Biogas (CNG)-MOW"/>
      <sheetName val="Biogas (CNG)-Wet_manure"/>
      <sheetName val="Biogas (CNG)-Dry_man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1">
          <cell r="H11" t="str">
            <v>Suger beet</v>
          </cell>
        </row>
        <row r="12">
          <cell r="H12" t="str">
            <v>Wheat</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Directory"/>
      <sheetName val="LUC"/>
      <sheetName val="Esca"/>
      <sheetName val="N2O emissions IPCC "/>
      <sheetName val="E-Sb"/>
      <sheetName val="E-Wt (not.spec.)"/>
      <sheetName val="E-Wt (Lign-chp)"/>
      <sheetName val="E-Wt (NG-b)"/>
      <sheetName val="E-Wt (NG-chp)"/>
      <sheetName val="E-Wt (Str-chp)"/>
      <sheetName val="E-Co"/>
      <sheetName val="E-Sc"/>
      <sheetName val="F-Rs"/>
      <sheetName val="F-Sf"/>
      <sheetName val="F-Sy"/>
      <sheetName val="F-Po"/>
      <sheetName val="F-Po (CH4 capt)"/>
      <sheetName val="F-Wo"/>
      <sheetName val="H-Rs"/>
      <sheetName val="H-Sf"/>
      <sheetName val="H-Po"/>
      <sheetName val="H-Po (CH4 capt)"/>
      <sheetName val="P-Rs"/>
      <sheetName val="CNG-OW"/>
      <sheetName val="CNG-wM"/>
      <sheetName val="CNG-dM"/>
      <sheetName val="User defined standard values"/>
      <sheetName val="Perhitungan Emisi (2)"/>
    </sheetNames>
    <sheetDataSet>
      <sheetData sheetId="0" refreshError="1">
        <row r="79">
          <cell r="B7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17"/>
  <sheetViews>
    <sheetView showGridLines="0" topLeftCell="A4" zoomScale="85" zoomScaleNormal="85" zoomScaleSheetLayoutView="100" workbookViewId="0">
      <selection activeCell="A5" sqref="A5"/>
    </sheetView>
  </sheetViews>
  <sheetFormatPr defaultColWidth="9.140625" defaultRowHeight="14.25"/>
  <cols>
    <col min="1" max="1" width="171.85546875" style="442" customWidth="1"/>
    <col min="2" max="16384" width="9.140625" style="442"/>
  </cols>
  <sheetData>
    <row r="1" spans="1:1" ht="54" customHeight="1">
      <c r="A1" s="441" t="s">
        <v>147</v>
      </c>
    </row>
    <row r="2" spans="1:1" s="444" customFormat="1" ht="134.25" customHeight="1" thickBot="1">
      <c r="A2" s="443" t="s">
        <v>525</v>
      </c>
    </row>
    <row r="3" spans="1:1" ht="193.5" customHeight="1" thickTop="1" thickBot="1">
      <c r="A3" s="445" t="s">
        <v>526</v>
      </c>
    </row>
    <row r="4" spans="1:1" ht="15" thickTop="1">
      <c r="A4" s="446"/>
    </row>
    <row r="5" spans="1:1">
      <c r="A5" s="524" t="s">
        <v>530</v>
      </c>
    </row>
    <row r="6" spans="1:1">
      <c r="A6" s="446"/>
    </row>
    <row r="7" spans="1:1">
      <c r="A7" s="446"/>
    </row>
    <row r="8" spans="1:1">
      <c r="A8" s="446"/>
    </row>
    <row r="9" spans="1:1">
      <c r="A9" s="446"/>
    </row>
    <row r="10" spans="1:1">
      <c r="A10" s="446"/>
    </row>
    <row r="12" spans="1:1" ht="15">
      <c r="A12" s="447"/>
    </row>
    <row r="13" spans="1:1">
      <c r="A13" s="448"/>
    </row>
    <row r="14" spans="1:1">
      <c r="A14" s="446"/>
    </row>
    <row r="17" spans="1:1">
      <c r="A17" s="449"/>
    </row>
  </sheetData>
  <sheetProtection selectLockedCells="1" selectUnlockedCells="1"/>
  <customSheetViews>
    <customSheetView guid="{E65377FD-65C5-4E48-ADBC-1C49981F2400}">
      <pageMargins left="0.7" right="0.7" top="0.75" bottom="0.75" header="0.3" footer="0.3"/>
      <pageSetup orientation="portrait"/>
      <headerFooter alignWithMargins="0"/>
    </customSheetView>
  </customSheetViews>
  <pageMargins left="0.7" right="0.7" top="0.75" bottom="0.75" header="0.3" footer="0.3"/>
  <pageSetup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S104"/>
  <sheetViews>
    <sheetView topLeftCell="A77" zoomScaleNormal="100" workbookViewId="0">
      <selection activeCell="A101" sqref="A101"/>
    </sheetView>
  </sheetViews>
  <sheetFormatPr defaultColWidth="9.140625" defaultRowHeight="15"/>
  <cols>
    <col min="1" max="1" width="36.140625" style="54" customWidth="1"/>
    <col min="2" max="2" width="9" style="54" customWidth="1"/>
    <col min="3" max="3" width="9.42578125" style="54" customWidth="1"/>
    <col min="4" max="4" width="9.140625" style="54" customWidth="1"/>
    <col min="5" max="5" width="10" style="54" customWidth="1"/>
    <col min="6" max="6" width="13.140625" style="54" customWidth="1"/>
    <col min="7" max="7" width="20.85546875" style="54" customWidth="1"/>
    <col min="8" max="8" width="12.85546875" style="54" customWidth="1"/>
    <col min="9" max="9" width="12.5703125" style="54" customWidth="1"/>
    <col min="10" max="11" width="10" style="54" customWidth="1"/>
    <col min="12" max="12" width="8.5703125" style="54" customWidth="1"/>
    <col min="13" max="14" width="9.42578125" style="54" customWidth="1"/>
    <col min="15" max="15" width="7.5703125" style="54" customWidth="1"/>
    <col min="16" max="16" width="10.42578125" style="54" customWidth="1"/>
    <col min="17" max="17" width="12" style="54" customWidth="1"/>
    <col min="18" max="18" width="9.5703125" style="54" customWidth="1"/>
    <col min="19" max="16384" width="9.140625" style="54"/>
  </cols>
  <sheetData>
    <row r="1" spans="1:19" ht="18">
      <c r="A1" s="68" t="s">
        <v>257</v>
      </c>
      <c r="G1" s="57"/>
      <c r="L1" s="61"/>
    </row>
    <row r="2" spans="1:19">
      <c r="A2" s="68"/>
      <c r="G2" s="57"/>
      <c r="L2" s="61"/>
    </row>
    <row r="3" spans="1:19" ht="77.25" customHeight="1">
      <c r="A3" s="481" t="s">
        <v>268</v>
      </c>
      <c r="B3" s="482"/>
      <c r="C3" s="482"/>
      <c r="D3" s="482"/>
      <c r="E3" s="482"/>
      <c r="F3" s="482"/>
      <c r="G3" s="464"/>
      <c r="H3" s="464"/>
      <c r="I3" s="464"/>
      <c r="J3" s="465"/>
    </row>
    <row r="4" spans="1:19">
      <c r="A4" s="63"/>
      <c r="B4" s="70"/>
      <c r="I4" s="69"/>
      <c r="J4" s="69"/>
    </row>
    <row r="5" spans="1:19" ht="43.5">
      <c r="A5" s="394" t="s">
        <v>258</v>
      </c>
      <c r="B5" s="41"/>
      <c r="I5" s="78"/>
      <c r="J5" s="78"/>
    </row>
    <row r="6" spans="1:19">
      <c r="A6" s="64"/>
      <c r="B6" s="82"/>
      <c r="I6" s="69"/>
      <c r="J6" s="69"/>
    </row>
    <row r="7" spans="1:19" ht="41.25" customHeight="1">
      <c r="A7" s="395" t="s">
        <v>259</v>
      </c>
      <c r="B7" s="479" t="s">
        <v>454</v>
      </c>
      <c r="C7" s="480"/>
      <c r="D7" s="396" t="s">
        <v>260</v>
      </c>
      <c r="E7" s="396" t="s">
        <v>261</v>
      </c>
      <c r="F7" s="396" t="s">
        <v>170</v>
      </c>
      <c r="J7" s="56"/>
      <c r="K7" s="56"/>
      <c r="L7" s="56"/>
      <c r="M7" s="56"/>
      <c r="N7" s="56"/>
      <c r="O7" s="56"/>
      <c r="P7" s="56"/>
      <c r="Q7" s="56"/>
      <c r="R7" s="56"/>
      <c r="S7" s="60"/>
    </row>
    <row r="8" spans="1:19" ht="47.25" customHeight="1">
      <c r="A8" s="71"/>
      <c r="B8" s="397" t="s">
        <v>262</v>
      </c>
      <c r="C8" s="118" t="s">
        <v>40</v>
      </c>
      <c r="D8" s="118" t="s">
        <v>41</v>
      </c>
      <c r="E8" s="118" t="s">
        <v>41</v>
      </c>
      <c r="F8" s="118" t="s">
        <v>41</v>
      </c>
      <c r="G8" s="67"/>
      <c r="H8" s="118"/>
      <c r="I8" s="118"/>
      <c r="J8" s="118"/>
      <c r="K8" s="72"/>
      <c r="L8" s="56"/>
      <c r="M8" s="56"/>
      <c r="N8" s="56"/>
      <c r="O8" s="56"/>
      <c r="P8" s="56"/>
      <c r="Q8" s="56"/>
      <c r="R8" s="56"/>
      <c r="S8" s="60"/>
    </row>
    <row r="9" spans="1:19">
      <c r="A9" s="54" t="s">
        <v>4</v>
      </c>
      <c r="B9" s="134">
        <v>6000</v>
      </c>
      <c r="C9" s="98">
        <f>B9*'ข้อมูลค่าอัตโนมัติ Default data'!$B$6</f>
        <v>106.62</v>
      </c>
      <c r="D9" s="98">
        <f>$B$5*'ข้อมูลค่าอัตโนมัติ Default data'!$B$14*2</f>
        <v>0</v>
      </c>
      <c r="E9" s="109">
        <f>'ข้อมูลค่าอัตโนมัติ Default data'!$G40</f>
        <v>2380</v>
      </c>
      <c r="F9" s="85">
        <f>SUM(C9:E9)</f>
        <v>2486.62</v>
      </c>
      <c r="G9" s="67"/>
      <c r="H9" s="67"/>
      <c r="I9" s="67"/>
      <c r="J9" s="98"/>
      <c r="K9" s="56"/>
      <c r="L9" s="56"/>
      <c r="M9" s="56"/>
      <c r="N9" s="56"/>
      <c r="O9" s="56"/>
      <c r="P9" s="56"/>
      <c r="Q9" s="56"/>
      <c r="R9" s="56"/>
      <c r="S9" s="60"/>
    </row>
    <row r="10" spans="1:19">
      <c r="A10" s="54" t="s">
        <v>1</v>
      </c>
      <c r="B10" s="134">
        <v>6000</v>
      </c>
      <c r="C10" s="98">
        <f>B10*'ข้อมูลค่าอัตโนมัติ Default data'!$B$6</f>
        <v>106.62</v>
      </c>
      <c r="D10" s="98">
        <f>$B$5*'ข้อมูลค่าอัตโนมัติ Default data'!$B$14*2</f>
        <v>0</v>
      </c>
      <c r="E10" s="109">
        <f>'ข้อมูลค่าอัตโนมัติ Default data'!$G41</f>
        <v>340</v>
      </c>
      <c r="F10" s="85">
        <f t="shared" ref="F10:F18" si="0">SUM(C10:E10)</f>
        <v>446.62</v>
      </c>
      <c r="G10" s="67"/>
      <c r="H10" s="67"/>
      <c r="I10" s="67"/>
      <c r="J10" s="98"/>
      <c r="K10" s="56"/>
      <c r="L10" s="56"/>
      <c r="M10" s="56"/>
      <c r="N10" s="56"/>
      <c r="O10" s="56"/>
      <c r="P10" s="56"/>
      <c r="Q10" s="56"/>
      <c r="R10" s="56"/>
      <c r="S10" s="60"/>
    </row>
    <row r="11" spans="1:19">
      <c r="A11" s="54" t="s">
        <v>5</v>
      </c>
      <c r="B11" s="134">
        <v>6000</v>
      </c>
      <c r="C11" s="98">
        <f>B11*'ข้อมูลค่าอัตโนมัติ Default data'!$B$6</f>
        <v>106.62</v>
      </c>
      <c r="D11" s="98">
        <f>$B$5*'ข้อมูลค่าอัตโนมัติ Default data'!$B$14*2</f>
        <v>0</v>
      </c>
      <c r="E11" s="109">
        <f>'ข้อมูลค่าอัตโนมัติ Default data'!$G42</f>
        <v>460</v>
      </c>
      <c r="F11" s="85">
        <f t="shared" si="0"/>
        <v>566.62</v>
      </c>
      <c r="G11" s="67"/>
      <c r="H11" s="67"/>
      <c r="I11" s="67"/>
      <c r="J11" s="98"/>
      <c r="K11" s="56"/>
      <c r="L11" s="56"/>
      <c r="M11" s="56"/>
      <c r="N11" s="56"/>
      <c r="O11" s="56"/>
      <c r="P11" s="56"/>
      <c r="Q11" s="56"/>
      <c r="R11" s="56"/>
      <c r="S11" s="60"/>
    </row>
    <row r="12" spans="1:19">
      <c r="A12" s="398" t="s">
        <v>263</v>
      </c>
      <c r="B12" s="134">
        <v>6000</v>
      </c>
      <c r="C12" s="98">
        <f>B12*'ข้อมูลค่าอัตโนมัติ Default data'!$B$6</f>
        <v>106.62</v>
      </c>
      <c r="D12" s="98">
        <f>$B$5*'ข้อมูลค่าอัตโนมัติ Default data'!$B$14*2</f>
        <v>0</v>
      </c>
      <c r="E12" s="109">
        <f>'ข้อมูลค่าอัตโนมัติ Default data'!$G43</f>
        <v>1340</v>
      </c>
      <c r="F12" s="85">
        <f t="shared" si="0"/>
        <v>1446.62</v>
      </c>
      <c r="G12" s="67"/>
      <c r="H12" s="67"/>
      <c r="I12" s="67"/>
      <c r="J12" s="98"/>
      <c r="K12" s="56"/>
      <c r="L12" s="56"/>
      <c r="M12" s="56"/>
      <c r="N12" s="56"/>
      <c r="O12" s="56"/>
      <c r="P12" s="56"/>
      <c r="Q12" s="56"/>
      <c r="R12" s="56"/>
      <c r="S12" s="60"/>
    </row>
    <row r="13" spans="1:19">
      <c r="A13" s="54" t="s">
        <v>73</v>
      </c>
      <c r="B13" s="134">
        <v>6000</v>
      </c>
      <c r="C13" s="98">
        <f>B13*'ข้อมูลค่าอัตโนมัติ Default data'!$B$6</f>
        <v>106.62</v>
      </c>
      <c r="D13" s="98">
        <f>$B$5*'ข้อมูลค่าอัตโนมัติ Default data'!$B$14*2</f>
        <v>0</v>
      </c>
      <c r="E13" s="109">
        <f>'ข้อมูลค่าอัตโนมัติ Default data'!$G44</f>
        <v>1040</v>
      </c>
      <c r="F13" s="85">
        <f>SUM(C13:E13)</f>
        <v>1146.6199999999999</v>
      </c>
      <c r="G13" s="67"/>
      <c r="H13" s="67"/>
      <c r="I13" s="67"/>
      <c r="J13" s="98"/>
      <c r="K13" s="56"/>
      <c r="L13" s="56"/>
      <c r="M13" s="56"/>
      <c r="N13" s="56"/>
      <c r="O13" s="56"/>
      <c r="P13" s="56"/>
      <c r="Q13" s="56"/>
      <c r="R13" s="56"/>
      <c r="S13" s="60"/>
    </row>
    <row r="14" spans="1:19">
      <c r="A14" s="54" t="s">
        <v>264</v>
      </c>
      <c r="B14" s="134">
        <v>6000</v>
      </c>
      <c r="C14" s="98">
        <f>B14*'ข้อมูลค่าอัตโนมัติ Default data'!$B$6</f>
        <v>106.62</v>
      </c>
      <c r="D14" s="98">
        <f>$B$5*'ข้อมูลค่าอัตโนมัติ Default data'!$B$14*2</f>
        <v>0</v>
      </c>
      <c r="E14" s="109">
        <f>'ข้อมูลค่าอัตโนมัติ Default data'!$G45</f>
        <v>200</v>
      </c>
      <c r="F14" s="85">
        <f t="shared" si="0"/>
        <v>306.62</v>
      </c>
      <c r="G14" s="67"/>
      <c r="H14" s="67"/>
      <c r="I14" s="67"/>
      <c r="J14" s="98"/>
      <c r="K14" s="56"/>
      <c r="L14" s="56"/>
      <c r="M14" s="56"/>
      <c r="N14" s="56"/>
      <c r="O14" s="56"/>
      <c r="P14" s="56"/>
      <c r="Q14" s="56"/>
      <c r="R14" s="56"/>
      <c r="S14" s="60"/>
    </row>
    <row r="15" spans="1:19">
      <c r="A15" s="54" t="s">
        <v>3</v>
      </c>
      <c r="B15" s="134">
        <v>6000</v>
      </c>
      <c r="C15" s="98">
        <f>B15*'ข้อมูลค่าอัตโนมัติ Default data'!$B$6</f>
        <v>106.62</v>
      </c>
      <c r="D15" s="98">
        <f>$B$5*'ข้อมูลค่าอัตโนมัติ Default data'!$B$14*2</f>
        <v>0</v>
      </c>
      <c r="E15" s="109">
        <f>'ข้อมูลค่าอัตโนมัติ Default data'!$G46</f>
        <v>200</v>
      </c>
      <c r="F15" s="85">
        <f t="shared" si="0"/>
        <v>306.62</v>
      </c>
      <c r="G15" s="67"/>
      <c r="H15" s="67"/>
      <c r="I15" s="67"/>
      <c r="J15" s="98"/>
      <c r="K15" s="56"/>
      <c r="L15" s="56"/>
      <c r="M15" s="56"/>
      <c r="N15" s="56"/>
      <c r="O15" s="56"/>
      <c r="P15" s="56"/>
      <c r="Q15" s="56"/>
      <c r="R15" s="56"/>
      <c r="S15" s="60"/>
    </row>
    <row r="16" spans="1:19">
      <c r="A16" s="54" t="s">
        <v>2</v>
      </c>
      <c r="B16" s="134">
        <v>6000</v>
      </c>
      <c r="C16" s="98">
        <f>B16*'ข้อมูลค่าอัตโนมัติ Default data'!$B$6</f>
        <v>106.62</v>
      </c>
      <c r="D16" s="98">
        <f>$B$5*'ข้อมูลค่าอัตโนมัติ Default data'!$B$14*2</f>
        <v>0</v>
      </c>
      <c r="E16" s="109">
        <f>'ข้อมูลค่าอัตโนมัติ Default data'!$G47</f>
        <v>44</v>
      </c>
      <c r="F16" s="85">
        <f t="shared" si="0"/>
        <v>150.62</v>
      </c>
      <c r="G16" s="67"/>
      <c r="H16" s="67"/>
      <c r="I16" s="67"/>
      <c r="J16" s="98"/>
      <c r="K16" s="56"/>
      <c r="L16" s="56"/>
      <c r="M16" s="56"/>
      <c r="N16" s="56"/>
      <c r="O16" s="56"/>
      <c r="P16" s="56"/>
      <c r="Q16" s="56"/>
      <c r="R16" s="56"/>
      <c r="S16" s="60"/>
    </row>
    <row r="17" spans="1:19">
      <c r="A17" s="54" t="s">
        <v>38</v>
      </c>
      <c r="B17" s="134">
        <v>6000</v>
      </c>
      <c r="C17" s="98">
        <f>B17*'ข้อมูลค่าอัตโนมัติ Default data'!$B$6</f>
        <v>106.62</v>
      </c>
      <c r="D17" s="98">
        <f>$B$5*'ข้อมูลค่าอัตโนมัติ Default data'!$B$14*2</f>
        <v>0</v>
      </c>
      <c r="E17" s="109">
        <f>'ข้อมูลค่าอัตโนมัติ Default data'!$G48</f>
        <v>170</v>
      </c>
      <c r="F17" s="85">
        <f t="shared" si="0"/>
        <v>276.62</v>
      </c>
      <c r="G17" s="67"/>
      <c r="H17" s="67"/>
      <c r="I17" s="67"/>
      <c r="J17" s="98"/>
      <c r="K17" s="56"/>
      <c r="L17" s="56"/>
      <c r="M17" s="56"/>
      <c r="N17" s="56"/>
      <c r="O17" s="56"/>
      <c r="P17" s="56"/>
      <c r="Q17" s="56"/>
      <c r="R17" s="56"/>
      <c r="S17" s="60"/>
    </row>
    <row r="18" spans="1:19">
      <c r="A18" s="54" t="s">
        <v>39</v>
      </c>
      <c r="B18" s="134">
        <v>6000</v>
      </c>
      <c r="C18" s="98">
        <f>B18*'ข้อมูลค่าอัตโนมัติ Default data'!$B$6</f>
        <v>106.62</v>
      </c>
      <c r="D18" s="98">
        <f>$B$5*'ข้อมูลค่าอัตโนมัติ Default data'!$B$14*2</f>
        <v>0</v>
      </c>
      <c r="E18" s="109">
        <f>'ข้อมูลค่าอัตโนมัติ Default data'!$G49</f>
        <v>547</v>
      </c>
      <c r="F18" s="85">
        <f t="shared" si="0"/>
        <v>653.62</v>
      </c>
      <c r="G18" s="67"/>
      <c r="H18" s="67"/>
      <c r="I18" s="67"/>
      <c r="J18" s="98"/>
      <c r="K18" s="56"/>
      <c r="L18" s="56"/>
      <c r="M18" s="56"/>
      <c r="N18" s="56"/>
      <c r="O18" s="56"/>
      <c r="P18" s="56"/>
      <c r="Q18" s="56"/>
      <c r="R18" s="56"/>
      <c r="S18" s="60"/>
    </row>
    <row r="19" spans="1:19">
      <c r="A19" s="193" t="str">
        <f>'5. ผู้ใช้กำหนดเรื่องปุ๋ย'!C6</f>
        <v>ผู้ใช้กำหนด 1</v>
      </c>
      <c r="B19" s="134">
        <v>6000</v>
      </c>
      <c r="C19" s="192">
        <f>B19*'ข้อมูลค่าอัตโนมัติ Default data'!$B$6</f>
        <v>106.62</v>
      </c>
      <c r="D19" s="192">
        <f>$B$5*'ข้อมูลค่าอัตโนมัติ Default data'!$B$14*2</f>
        <v>0</v>
      </c>
      <c r="E19" s="109">
        <f>'ข้อมูลค่าอัตโนมัติ Default data'!$G50</f>
        <v>0</v>
      </c>
      <c r="F19" s="194">
        <f>SUM(C19:E19)</f>
        <v>106.62</v>
      </c>
      <c r="G19" s="67"/>
      <c r="H19" s="67"/>
      <c r="I19" s="67"/>
      <c r="J19" s="98"/>
      <c r="K19" s="56"/>
      <c r="L19" s="56"/>
      <c r="M19" s="56"/>
      <c r="N19" s="56"/>
      <c r="O19" s="56"/>
      <c r="P19" s="56"/>
      <c r="Q19" s="56"/>
      <c r="R19" s="56"/>
      <c r="S19" s="60"/>
    </row>
    <row r="20" spans="1:19">
      <c r="A20" s="193" t="str">
        <f>'5. ผู้ใช้กำหนดเรื่องปุ๋ย'!C37</f>
        <v>ผู้ใช้กำหนด 2</v>
      </c>
      <c r="B20" s="134">
        <v>6000</v>
      </c>
      <c r="C20" s="192">
        <f>B20*'ข้อมูลค่าอัตโนมัติ Default data'!$B$6</f>
        <v>106.62</v>
      </c>
      <c r="D20" s="192">
        <f>$B$5*'ข้อมูลค่าอัตโนมัติ Default data'!$B$14*2</f>
        <v>0</v>
      </c>
      <c r="E20" s="109">
        <f>'ข้อมูลค่าอัตโนมัติ Default data'!$G51</f>
        <v>0</v>
      </c>
      <c r="F20" s="194">
        <f t="shared" ref="F20:F28" si="1">SUM(C20:E20)</f>
        <v>106.62</v>
      </c>
      <c r="G20" s="67"/>
      <c r="H20" s="67"/>
      <c r="I20" s="67"/>
      <c r="J20" s="98"/>
      <c r="K20" s="56"/>
      <c r="L20" s="56"/>
      <c r="M20" s="56"/>
      <c r="N20" s="56"/>
      <c r="O20" s="56"/>
      <c r="P20" s="56"/>
      <c r="Q20" s="56"/>
      <c r="R20" s="56"/>
      <c r="S20" s="60"/>
    </row>
    <row r="21" spans="1:19">
      <c r="A21" s="193" t="str">
        <f>'5. ผู้ใช้กำหนดเรื่องปุ๋ย'!C63</f>
        <v>ผู้ใช้กำหนด 3</v>
      </c>
      <c r="B21" s="134">
        <v>6000</v>
      </c>
      <c r="C21" s="192">
        <f>B21*'ข้อมูลค่าอัตโนมัติ Default data'!$B$6</f>
        <v>106.62</v>
      </c>
      <c r="D21" s="192">
        <f>$B$5*'ข้อมูลค่าอัตโนมัติ Default data'!$B$14*2</f>
        <v>0</v>
      </c>
      <c r="E21" s="109">
        <f>'ข้อมูลค่าอัตโนมัติ Default data'!$G52</f>
        <v>0</v>
      </c>
      <c r="F21" s="194">
        <f t="shared" si="1"/>
        <v>106.62</v>
      </c>
      <c r="G21" s="67"/>
      <c r="H21" s="67"/>
      <c r="I21" s="67"/>
      <c r="J21" s="98"/>
      <c r="K21" s="56"/>
      <c r="L21" s="56"/>
      <c r="M21" s="56"/>
      <c r="N21" s="56"/>
      <c r="O21" s="56"/>
      <c r="P21" s="56"/>
      <c r="Q21" s="56"/>
      <c r="R21" s="56"/>
      <c r="S21" s="60"/>
    </row>
    <row r="22" spans="1:19">
      <c r="A22" s="193" t="str">
        <f>'5. ผู้ใช้กำหนดเรื่องปุ๋ย'!C89</f>
        <v>ผู้ใช้กำหนด 4</v>
      </c>
      <c r="B22" s="191">
        <v>6000</v>
      </c>
      <c r="C22" s="192">
        <f>B22*'ข้อมูลค่าอัตโนมัติ Default data'!$B$6</f>
        <v>106.62</v>
      </c>
      <c r="D22" s="192">
        <f>$B$5*'ข้อมูลค่าอัตโนมัติ Default data'!$B$14*2</f>
        <v>0</v>
      </c>
      <c r="E22" s="109">
        <f>'ข้อมูลค่าอัตโนมัติ Default data'!$G53</f>
        <v>0</v>
      </c>
      <c r="F22" s="194">
        <f t="shared" si="1"/>
        <v>106.62</v>
      </c>
      <c r="G22" s="67"/>
      <c r="H22" s="67"/>
      <c r="I22" s="67"/>
      <c r="J22" s="98"/>
      <c r="K22" s="56"/>
      <c r="L22" s="56"/>
      <c r="M22" s="56"/>
      <c r="N22" s="56"/>
      <c r="O22" s="56"/>
      <c r="P22" s="56"/>
      <c r="Q22" s="56"/>
      <c r="R22" s="56"/>
      <c r="S22" s="60"/>
    </row>
    <row r="23" spans="1:19">
      <c r="A23" s="193" t="str">
        <f>'5. ผู้ใช้กำหนดเรื่องปุ๋ย'!C115</f>
        <v>ผู้ใช้กำหนด 5</v>
      </c>
      <c r="B23" s="191">
        <v>6000</v>
      </c>
      <c r="C23" s="192">
        <f>B23*'ข้อมูลค่าอัตโนมัติ Default data'!$B$6</f>
        <v>106.62</v>
      </c>
      <c r="D23" s="192">
        <f>$B$5*'ข้อมูลค่าอัตโนมัติ Default data'!$B$14*2</f>
        <v>0</v>
      </c>
      <c r="E23" s="109">
        <f>'ข้อมูลค่าอัตโนมัติ Default data'!$G54</f>
        <v>0</v>
      </c>
      <c r="F23" s="194">
        <f t="shared" si="1"/>
        <v>106.62</v>
      </c>
      <c r="G23" s="67"/>
      <c r="H23" s="67"/>
      <c r="I23" s="67"/>
      <c r="J23" s="98"/>
      <c r="K23" s="56"/>
      <c r="L23" s="56"/>
      <c r="M23" s="56"/>
      <c r="N23" s="56"/>
      <c r="O23" s="56"/>
      <c r="P23" s="56"/>
      <c r="Q23" s="56"/>
      <c r="R23" s="56"/>
      <c r="S23" s="60"/>
    </row>
    <row r="24" spans="1:19">
      <c r="A24" s="193" t="str">
        <f>'5. ผู้ใช้กำหนดเรื่องปุ๋ย'!C141</f>
        <v>ผู้ใช้กำหนด 6</v>
      </c>
      <c r="B24" s="191">
        <v>6000</v>
      </c>
      <c r="C24" s="192">
        <f>B24*'ข้อมูลค่าอัตโนมัติ Default data'!$B$6</f>
        <v>106.62</v>
      </c>
      <c r="D24" s="192">
        <f>$B$5*'ข้อมูลค่าอัตโนมัติ Default data'!$B$14*2</f>
        <v>0</v>
      </c>
      <c r="E24" s="109">
        <f>'ข้อมูลค่าอัตโนมัติ Default data'!$G55</f>
        <v>0</v>
      </c>
      <c r="F24" s="194">
        <f t="shared" si="1"/>
        <v>106.62</v>
      </c>
      <c r="G24" s="67"/>
      <c r="H24" s="67"/>
      <c r="I24" s="67"/>
      <c r="J24" s="98"/>
      <c r="K24" s="56"/>
      <c r="L24" s="56"/>
      <c r="M24" s="56"/>
      <c r="N24" s="56"/>
      <c r="O24" s="56"/>
      <c r="P24" s="56"/>
      <c r="Q24" s="56"/>
      <c r="R24" s="56"/>
      <c r="S24" s="60"/>
    </row>
    <row r="25" spans="1:19">
      <c r="A25" s="193" t="str">
        <f>'5. ผู้ใช้กำหนดเรื่องปุ๋ย'!C167</f>
        <v>ผู้ใช้กำหนด 7</v>
      </c>
      <c r="B25" s="191">
        <v>6000</v>
      </c>
      <c r="C25" s="192">
        <f>B25*'ข้อมูลค่าอัตโนมัติ Default data'!$B$6</f>
        <v>106.62</v>
      </c>
      <c r="D25" s="192">
        <f>$B$5*'ข้อมูลค่าอัตโนมัติ Default data'!$B$14*2</f>
        <v>0</v>
      </c>
      <c r="E25" s="109">
        <f>'ข้อมูลค่าอัตโนมัติ Default data'!$G56</f>
        <v>0</v>
      </c>
      <c r="F25" s="194">
        <f t="shared" si="1"/>
        <v>106.62</v>
      </c>
      <c r="G25" s="67"/>
      <c r="H25" s="67"/>
      <c r="I25" s="67"/>
      <c r="J25" s="98"/>
      <c r="K25" s="56"/>
      <c r="L25" s="56"/>
      <c r="M25" s="56"/>
      <c r="N25" s="56"/>
      <c r="O25" s="56"/>
      <c r="P25" s="56"/>
      <c r="Q25" s="56"/>
      <c r="R25" s="56"/>
      <c r="S25" s="60"/>
    </row>
    <row r="26" spans="1:19">
      <c r="A26" s="193" t="str">
        <f>'5. ผู้ใช้กำหนดเรื่องปุ๋ย'!C193</f>
        <v>ผู้ใช้กำหนด 8</v>
      </c>
      <c r="B26" s="191">
        <v>6000</v>
      </c>
      <c r="C26" s="192">
        <f>B26*'ข้อมูลค่าอัตโนมัติ Default data'!$B$6</f>
        <v>106.62</v>
      </c>
      <c r="D26" s="192">
        <f>$B$5*'ข้อมูลค่าอัตโนมัติ Default data'!$B$14*2</f>
        <v>0</v>
      </c>
      <c r="E26" s="109">
        <f>'ข้อมูลค่าอัตโนมัติ Default data'!$G57</f>
        <v>0</v>
      </c>
      <c r="F26" s="194">
        <f t="shared" si="1"/>
        <v>106.62</v>
      </c>
      <c r="G26" s="67"/>
      <c r="H26" s="67"/>
      <c r="I26" s="67"/>
      <c r="J26" s="98"/>
      <c r="K26" s="56"/>
      <c r="L26" s="56"/>
      <c r="M26" s="56"/>
      <c r="N26" s="56"/>
      <c r="O26" s="56"/>
      <c r="P26" s="56"/>
      <c r="Q26" s="56"/>
      <c r="R26" s="56"/>
      <c r="S26" s="60"/>
    </row>
    <row r="27" spans="1:19">
      <c r="A27" s="193" t="str">
        <f>'5. ผู้ใช้กำหนดเรื่องปุ๋ย'!C219</f>
        <v>ผู้ใช้กำหนด 9</v>
      </c>
      <c r="B27" s="191">
        <v>6000</v>
      </c>
      <c r="C27" s="192">
        <f>B27*'ข้อมูลค่าอัตโนมัติ Default data'!$B$6</f>
        <v>106.62</v>
      </c>
      <c r="D27" s="192">
        <f>$B$5*'ข้อมูลค่าอัตโนมัติ Default data'!$B$14*2</f>
        <v>0</v>
      </c>
      <c r="E27" s="109">
        <f>'ข้อมูลค่าอัตโนมัติ Default data'!$G58</f>
        <v>0</v>
      </c>
      <c r="F27" s="194">
        <f t="shared" si="1"/>
        <v>106.62</v>
      </c>
      <c r="G27" s="67"/>
      <c r="H27" s="67"/>
      <c r="I27" s="67"/>
      <c r="J27" s="98"/>
      <c r="K27" s="56"/>
      <c r="L27" s="56"/>
      <c r="M27" s="56"/>
      <c r="N27" s="56"/>
      <c r="O27" s="56"/>
      <c r="P27" s="56"/>
      <c r="Q27" s="56"/>
      <c r="R27" s="56"/>
      <c r="S27" s="60"/>
    </row>
    <row r="28" spans="1:19">
      <c r="A28" s="193" t="str">
        <f>'5. ผู้ใช้กำหนดเรื่องปุ๋ย'!C245</f>
        <v>ผู้ใช้กำหนด 10</v>
      </c>
      <c r="B28" s="191">
        <v>6000</v>
      </c>
      <c r="C28" s="192">
        <f>B28*'ข้อมูลค่าอัตโนมัติ Default data'!$B$6</f>
        <v>106.62</v>
      </c>
      <c r="D28" s="192">
        <f>$B$5*'ข้อมูลค่าอัตโนมัติ Default data'!$B$14*2</f>
        <v>0</v>
      </c>
      <c r="E28" s="109">
        <f>'ข้อมูลค่าอัตโนมัติ Default data'!$G59</f>
        <v>0</v>
      </c>
      <c r="F28" s="194">
        <f t="shared" si="1"/>
        <v>106.62</v>
      </c>
      <c r="G28" s="67"/>
      <c r="H28" s="67"/>
      <c r="I28" s="67"/>
      <c r="J28" s="98"/>
      <c r="K28" s="56"/>
      <c r="L28" s="56"/>
      <c r="M28" s="56"/>
      <c r="N28" s="56"/>
      <c r="O28" s="56"/>
      <c r="P28" s="56"/>
      <c r="Q28" s="56"/>
      <c r="R28" s="56"/>
      <c r="S28" s="60"/>
    </row>
    <row r="29" spans="1:19">
      <c r="A29" s="190"/>
      <c r="B29" s="213"/>
      <c r="C29" s="192"/>
      <c r="D29" s="192"/>
      <c r="E29" s="193"/>
      <c r="F29" s="194"/>
      <c r="G29" s="67"/>
      <c r="H29" s="67"/>
      <c r="I29" s="67"/>
      <c r="J29" s="98"/>
      <c r="K29" s="56"/>
      <c r="L29" s="56"/>
      <c r="M29" s="56"/>
      <c r="N29" s="56"/>
      <c r="O29" s="56"/>
      <c r="P29" s="56"/>
      <c r="Q29" s="56"/>
      <c r="R29" s="56"/>
      <c r="S29" s="60"/>
    </row>
    <row r="30" spans="1:19">
      <c r="A30" s="104" t="s">
        <v>265</v>
      </c>
      <c r="B30" s="67"/>
      <c r="C30" s="67"/>
      <c r="D30" s="67"/>
      <c r="E30" s="67"/>
      <c r="F30" s="67"/>
      <c r="G30" s="67"/>
      <c r="H30" s="67"/>
      <c r="I30" s="67"/>
      <c r="J30" s="98"/>
      <c r="K30" s="56"/>
      <c r="L30" s="56"/>
      <c r="M30" s="56"/>
      <c r="N30" s="56"/>
      <c r="O30" s="56"/>
      <c r="P30" s="56"/>
      <c r="Q30" s="56"/>
      <c r="R30" s="56"/>
      <c r="S30" s="60"/>
    </row>
    <row r="31" spans="1:19">
      <c r="A31" s="195"/>
      <c r="B31" s="196"/>
      <c r="C31" s="196"/>
      <c r="D31" s="196"/>
      <c r="E31" s="197"/>
      <c r="G31" s="483" t="s">
        <v>455</v>
      </c>
      <c r="H31" s="484" t="s">
        <v>456</v>
      </c>
      <c r="I31" s="485"/>
      <c r="J31" s="67"/>
    </row>
    <row r="32" spans="1:19" ht="18">
      <c r="A32" s="54" t="s">
        <v>198</v>
      </c>
      <c r="B32" s="42"/>
      <c r="C32" s="42"/>
      <c r="D32" s="42"/>
      <c r="E32" s="83"/>
      <c r="G32" s="483"/>
      <c r="H32" s="198" t="s">
        <v>70</v>
      </c>
      <c r="I32" s="199" t="s">
        <v>125</v>
      </c>
      <c r="J32" s="67"/>
    </row>
    <row r="33" spans="1:12" ht="18">
      <c r="A33" s="390" t="s">
        <v>266</v>
      </c>
      <c r="B33" s="59"/>
      <c r="C33" s="59"/>
      <c r="D33" s="83" t="s">
        <v>124</v>
      </c>
      <c r="E33" s="83" t="s">
        <v>267</v>
      </c>
      <c r="G33" s="200" t="s">
        <v>42</v>
      </c>
      <c r="H33" s="200" t="s">
        <v>42</v>
      </c>
      <c r="I33" s="200" t="s">
        <v>42</v>
      </c>
      <c r="J33" s="83"/>
      <c r="K33" s="83"/>
      <c r="L33" s="83"/>
    </row>
    <row r="34" spans="1:12">
      <c r="A34" s="54" t="s">
        <v>4</v>
      </c>
      <c r="B34" s="88"/>
      <c r="C34" s="88"/>
      <c r="D34" s="211">
        <v>0</v>
      </c>
      <c r="E34" s="209">
        <f>D34*'1.การปลดปล่อย GHG จาก LUC'!C$59</f>
        <v>0</v>
      </c>
      <c r="G34" s="210">
        <f t="shared" ref="G34:G45" si="2">E34*$F9/1000</f>
        <v>0</v>
      </c>
      <c r="H34" s="210">
        <f>E34*'ข้อมูลค่าอัตโนมัติ Default data'!L40/1000</f>
        <v>0</v>
      </c>
      <c r="I34" s="210"/>
      <c r="J34" s="98"/>
      <c r="K34" s="56"/>
      <c r="L34" s="56"/>
    </row>
    <row r="35" spans="1:12">
      <c r="A35" s="54" t="s">
        <v>1</v>
      </c>
      <c r="B35" s="88"/>
      <c r="C35" s="88"/>
      <c r="D35" s="211">
        <v>0</v>
      </c>
      <c r="E35" s="209">
        <f>D35*'1.การปลดปล่อย GHG จาก LUC'!C$59</f>
        <v>0</v>
      </c>
      <c r="G35" s="210">
        <f t="shared" si="2"/>
        <v>0</v>
      </c>
      <c r="H35" s="210">
        <f>E35*'ข้อมูลค่าอัตโนมัติ Default data'!L41/1000</f>
        <v>0</v>
      </c>
      <c r="I35" s="210"/>
      <c r="J35" s="98"/>
      <c r="K35" s="56"/>
      <c r="L35" s="56"/>
    </row>
    <row r="36" spans="1:12">
      <c r="A36" s="54" t="s">
        <v>5</v>
      </c>
      <c r="B36" s="88"/>
      <c r="C36" s="88"/>
      <c r="D36" s="211">
        <v>0</v>
      </c>
      <c r="E36" s="209">
        <f>D36*'1.การปลดปล่อย GHG จาก LUC'!C$59</f>
        <v>0</v>
      </c>
      <c r="G36" s="210">
        <f t="shared" si="2"/>
        <v>0</v>
      </c>
      <c r="H36" s="210">
        <f>E36*'ข้อมูลค่าอัตโนมัติ Default data'!L42/1000</f>
        <v>0</v>
      </c>
      <c r="I36" s="210"/>
      <c r="J36" s="98"/>
      <c r="K36" s="56"/>
      <c r="L36" s="56"/>
    </row>
    <row r="37" spans="1:12">
      <c r="A37" s="398" t="s">
        <v>263</v>
      </c>
      <c r="B37" s="88"/>
      <c r="C37" s="88"/>
      <c r="D37" s="211">
        <v>0</v>
      </c>
      <c r="E37" s="209">
        <f>D37*'1.การปลดปล่อย GHG จาก LUC'!C$59</f>
        <v>0</v>
      </c>
      <c r="G37" s="210">
        <f t="shared" si="2"/>
        <v>0</v>
      </c>
      <c r="H37" s="210">
        <f>E37*'ข้อมูลค่าอัตโนมัติ Default data'!L43/1000</f>
        <v>0</v>
      </c>
      <c r="I37" s="210">
        <f>'ข้อมูลค่าอัตโนมัติ Default data'!B15*'6. ปุ๋ยและN2O'!E37*44/12</f>
        <v>0</v>
      </c>
      <c r="J37" s="98"/>
      <c r="K37" s="56"/>
      <c r="L37" s="56"/>
    </row>
    <row r="38" spans="1:12">
      <c r="A38" s="54" t="s">
        <v>73</v>
      </c>
      <c r="B38" s="88"/>
      <c r="C38" s="88"/>
      <c r="D38" s="211">
        <v>0</v>
      </c>
      <c r="E38" s="209">
        <f>D38*'1.การปลดปล่อย GHG จาก LUC'!C$59</f>
        <v>0</v>
      </c>
      <c r="G38" s="210">
        <f t="shared" si="2"/>
        <v>0</v>
      </c>
      <c r="H38" s="210">
        <f>E38*'ข้อมูลค่าอัตโนมัติ Default data'!L44/1000</f>
        <v>0</v>
      </c>
      <c r="I38" s="210"/>
      <c r="J38" s="98"/>
      <c r="K38" s="56"/>
      <c r="L38" s="56"/>
    </row>
    <row r="39" spans="1:12">
      <c r="A39" s="54" t="s">
        <v>264</v>
      </c>
      <c r="B39" s="88"/>
      <c r="C39" s="88"/>
      <c r="D39" s="211">
        <v>0</v>
      </c>
      <c r="E39" s="209">
        <f>D39*'1.การปลดปล่อย GHG จาก LUC'!C$59</f>
        <v>0</v>
      </c>
      <c r="G39" s="210">
        <f t="shared" si="2"/>
        <v>0</v>
      </c>
      <c r="H39" s="210"/>
      <c r="I39" s="210"/>
      <c r="J39" s="98"/>
      <c r="K39" s="56"/>
      <c r="L39" s="56"/>
    </row>
    <row r="40" spans="1:12">
      <c r="A40" s="54" t="s">
        <v>3</v>
      </c>
      <c r="B40" s="88"/>
      <c r="C40" s="88"/>
      <c r="D40" s="211">
        <v>0</v>
      </c>
      <c r="E40" s="209">
        <f>D40*'1.การปลดปล่อย GHG จาก LUC'!C$59</f>
        <v>0</v>
      </c>
      <c r="G40" s="210">
        <f t="shared" si="2"/>
        <v>0</v>
      </c>
      <c r="H40" s="210"/>
      <c r="I40" s="210"/>
      <c r="J40" s="98"/>
      <c r="K40" s="56"/>
      <c r="L40" s="56"/>
    </row>
    <row r="41" spans="1:12">
      <c r="A41" s="54" t="s">
        <v>2</v>
      </c>
      <c r="B41" s="88"/>
      <c r="C41" s="88"/>
      <c r="D41" s="211">
        <v>0.1</v>
      </c>
      <c r="E41" s="209">
        <f>D41*'1.การปลดปล่อย GHG จาก LUC'!C$59</f>
        <v>0</v>
      </c>
      <c r="G41" s="210">
        <f t="shared" si="2"/>
        <v>0</v>
      </c>
      <c r="H41" s="210"/>
      <c r="I41" s="210"/>
      <c r="J41" s="98"/>
      <c r="K41" s="56"/>
      <c r="L41" s="56"/>
    </row>
    <row r="42" spans="1:12">
      <c r="A42" s="54" t="s">
        <v>38</v>
      </c>
      <c r="B42" s="88"/>
      <c r="C42" s="88"/>
      <c r="D42" s="211">
        <v>0</v>
      </c>
      <c r="E42" s="209">
        <f>D42*'1.การปลดปล่อย GHG จาก LUC'!C$59</f>
        <v>0</v>
      </c>
      <c r="G42" s="210">
        <f t="shared" si="2"/>
        <v>0</v>
      </c>
      <c r="H42" s="210"/>
      <c r="I42" s="210"/>
      <c r="J42" s="98"/>
      <c r="K42" s="56"/>
      <c r="L42" s="56"/>
    </row>
    <row r="43" spans="1:12">
      <c r="A43" s="54" t="s">
        <v>39</v>
      </c>
      <c r="B43" s="88"/>
      <c r="C43" s="88"/>
      <c r="D43" s="211">
        <v>0</v>
      </c>
      <c r="E43" s="209">
        <f>D43*'1.การปลดปล่อย GHG จาก LUC'!C$59</f>
        <v>0</v>
      </c>
      <c r="G43" s="210">
        <f t="shared" si="2"/>
        <v>0</v>
      </c>
      <c r="H43" s="210"/>
      <c r="I43" s="210"/>
      <c r="J43" s="98"/>
      <c r="K43" s="56"/>
      <c r="L43" s="56"/>
    </row>
    <row r="44" spans="1:12">
      <c r="A44" s="193"/>
      <c r="B44" s="201"/>
      <c r="C44" s="201"/>
      <c r="D44" s="212">
        <v>0</v>
      </c>
      <c r="E44" s="209">
        <f>D44*'1.การปลดปล่อย GHG จาก LUC'!C$59</f>
        <v>0</v>
      </c>
      <c r="G44" s="210">
        <f t="shared" si="2"/>
        <v>0</v>
      </c>
      <c r="H44" s="210">
        <f>E44*'ข้อมูลค่าอัตโนมัติ Default data'!L50/1000</f>
        <v>0</v>
      </c>
      <c r="I44" s="230"/>
      <c r="J44" s="67"/>
    </row>
    <row r="45" spans="1:12">
      <c r="A45" s="193"/>
      <c r="B45" s="201"/>
      <c r="C45" s="201"/>
      <c r="D45" s="212">
        <v>0</v>
      </c>
      <c r="E45" s="209">
        <f>D45*'1.การปลดปล่อย GHG จาก LUC'!C$59</f>
        <v>0</v>
      </c>
      <c r="G45" s="210">
        <f t="shared" si="2"/>
        <v>0</v>
      </c>
      <c r="H45" s="210">
        <f>E45*'ข้อมูลค่าอัตโนมัติ Default data'!L51/1000</f>
        <v>0</v>
      </c>
      <c r="I45" s="210"/>
      <c r="J45" s="67"/>
    </row>
    <row r="46" spans="1:12">
      <c r="A46" s="193"/>
      <c r="B46" s="201"/>
      <c r="C46" s="201"/>
      <c r="D46" s="212">
        <v>0</v>
      </c>
      <c r="E46" s="209">
        <f>D46*'1.การปลดปล่อย GHG จาก LUC'!C$59</f>
        <v>0</v>
      </c>
      <c r="G46" s="210">
        <f t="shared" ref="G46:G52" si="3">E46*$F22/1000</f>
        <v>0</v>
      </c>
      <c r="H46" s="210">
        <f>E46*'ข้อมูลค่าอัตโนมัติ Default data'!L52/1000</f>
        <v>0</v>
      </c>
      <c r="I46" s="210"/>
      <c r="J46" s="67"/>
    </row>
    <row r="47" spans="1:12">
      <c r="A47" s="193"/>
      <c r="B47" s="201"/>
      <c r="C47" s="201"/>
      <c r="D47" s="212">
        <v>0</v>
      </c>
      <c r="E47" s="209">
        <f>D47*'1.การปลดปล่อย GHG จาก LUC'!C$59</f>
        <v>0</v>
      </c>
      <c r="G47" s="210">
        <f t="shared" si="3"/>
        <v>0</v>
      </c>
      <c r="H47" s="210">
        <f>E47*'ข้อมูลค่าอัตโนมัติ Default data'!L53/1000</f>
        <v>0</v>
      </c>
      <c r="I47" s="210"/>
      <c r="J47" s="67"/>
    </row>
    <row r="48" spans="1:12">
      <c r="A48" s="193" t="str">
        <f>A24</f>
        <v>ผู้ใช้กำหนด 6</v>
      </c>
      <c r="B48" s="201"/>
      <c r="C48" s="201"/>
      <c r="D48" s="212">
        <v>0</v>
      </c>
      <c r="E48" s="209">
        <f>D48*'1.การปลดปล่อย GHG จาก LUC'!C$59</f>
        <v>0</v>
      </c>
      <c r="G48" s="210">
        <f t="shared" si="3"/>
        <v>0</v>
      </c>
      <c r="H48" s="210">
        <f>E48*'ข้อมูลค่าอัตโนมัติ Default data'!L54/1000</f>
        <v>0</v>
      </c>
      <c r="I48" s="210"/>
      <c r="J48" s="67"/>
    </row>
    <row r="49" spans="1:15">
      <c r="A49" s="193" t="str">
        <f>A25</f>
        <v>ผู้ใช้กำหนด 7</v>
      </c>
      <c r="B49" s="201"/>
      <c r="C49" s="201"/>
      <c r="D49" s="212">
        <v>0</v>
      </c>
      <c r="E49" s="209">
        <f>D49*'1.การปลดปล่อย GHG จาก LUC'!C$59</f>
        <v>0</v>
      </c>
      <c r="G49" s="210">
        <f t="shared" si="3"/>
        <v>0</v>
      </c>
      <c r="H49" s="210">
        <f>E49*'ข้อมูลค่าอัตโนมัติ Default data'!L55/1000</f>
        <v>0</v>
      </c>
      <c r="I49" s="210"/>
      <c r="J49" s="67"/>
    </row>
    <row r="50" spans="1:15">
      <c r="A50" s="193" t="str">
        <f>A26</f>
        <v>ผู้ใช้กำหนด 8</v>
      </c>
      <c r="B50" s="201"/>
      <c r="C50" s="201"/>
      <c r="D50" s="212">
        <v>0</v>
      </c>
      <c r="E50" s="209">
        <f>D50*'1.การปลดปล่อย GHG จาก LUC'!C$59</f>
        <v>0</v>
      </c>
      <c r="G50" s="210">
        <f t="shared" si="3"/>
        <v>0</v>
      </c>
      <c r="H50" s="210">
        <f>E50*'ข้อมูลค่าอัตโนมัติ Default data'!L56/1000</f>
        <v>0</v>
      </c>
      <c r="I50" s="210"/>
      <c r="J50" s="67"/>
    </row>
    <row r="51" spans="1:15">
      <c r="A51" s="193" t="str">
        <f>A27</f>
        <v>ผู้ใช้กำหนด 9</v>
      </c>
      <c r="B51" s="201"/>
      <c r="C51" s="201"/>
      <c r="D51" s="212">
        <v>0</v>
      </c>
      <c r="E51" s="209">
        <f>D51*'1.การปลดปล่อย GHG จาก LUC'!C$59</f>
        <v>0</v>
      </c>
      <c r="G51" s="210">
        <f t="shared" si="3"/>
        <v>0</v>
      </c>
      <c r="H51" s="210">
        <f>E51*'ข้อมูลค่าอัตโนมัติ Default data'!L57/1000</f>
        <v>0</v>
      </c>
      <c r="I51" s="210"/>
      <c r="J51" s="67"/>
    </row>
    <row r="52" spans="1:15">
      <c r="A52" s="193" t="str">
        <f>A28</f>
        <v>ผู้ใช้กำหนด 10</v>
      </c>
      <c r="B52" s="201"/>
      <c r="C52" s="201"/>
      <c r="D52" s="212">
        <v>0</v>
      </c>
      <c r="E52" s="209">
        <f>D52*'1.การปลดปล่อย GHG จาก LUC'!C$59</f>
        <v>0</v>
      </c>
      <c r="G52" s="210">
        <f t="shared" si="3"/>
        <v>0</v>
      </c>
      <c r="H52" s="210">
        <f>E52*'ข้อมูลค่าอัตโนมัติ Default data'!L58/1000</f>
        <v>0</v>
      </c>
      <c r="I52" s="210"/>
      <c r="J52" s="67"/>
    </row>
    <row r="53" spans="1:15" ht="15.75" thickBot="1">
      <c r="A53" s="39"/>
      <c r="B53" s="88"/>
      <c r="C53" s="88"/>
      <c r="D53" s="88"/>
      <c r="E53" s="87"/>
      <c r="F53" s="399" t="s">
        <v>170</v>
      </c>
      <c r="G53" s="207">
        <f>SUM(G34:G52)</f>
        <v>0</v>
      </c>
      <c r="H53" s="207">
        <f>SUM(H34:H52)</f>
        <v>0</v>
      </c>
      <c r="I53" s="208">
        <f>SUM(I34:I52)</f>
        <v>0</v>
      </c>
      <c r="J53" s="67"/>
    </row>
    <row r="54" spans="1:15" ht="15.75" thickTop="1">
      <c r="A54" s="39"/>
      <c r="B54" s="40"/>
      <c r="C54" s="40"/>
      <c r="D54" s="40"/>
      <c r="E54" s="119"/>
      <c r="F54" s="83"/>
      <c r="G54" s="67"/>
      <c r="H54" s="67"/>
      <c r="I54" s="67"/>
      <c r="J54" s="67"/>
    </row>
    <row r="55" spans="1:15">
      <c r="A55" s="80"/>
      <c r="B55" s="67"/>
      <c r="C55" s="67"/>
      <c r="D55" s="67"/>
      <c r="E55" s="67"/>
      <c r="F55" s="85"/>
      <c r="G55" s="84"/>
      <c r="H55" s="85"/>
      <c r="I55" s="84"/>
      <c r="J55" s="67"/>
      <c r="K55" s="67"/>
      <c r="L55" s="67"/>
      <c r="M55" s="67"/>
      <c r="N55" s="67"/>
      <c r="O55" s="67"/>
    </row>
    <row r="56" spans="1:15">
      <c r="A56" s="426" t="s">
        <v>457</v>
      </c>
      <c r="B56" s="108"/>
      <c r="C56" s="108"/>
      <c r="D56" s="108"/>
      <c r="E56" s="108"/>
      <c r="F56" s="67"/>
      <c r="G56" s="67"/>
      <c r="H56" s="67"/>
      <c r="I56" s="67"/>
      <c r="J56" s="77"/>
      <c r="K56" s="67"/>
      <c r="L56" s="67"/>
      <c r="M56" s="67"/>
      <c r="N56" s="67"/>
      <c r="O56" s="67"/>
    </row>
    <row r="57" spans="1:15">
      <c r="A57" s="67" t="s">
        <v>458</v>
      </c>
      <c r="B57" s="109"/>
      <c r="C57" s="109"/>
      <c r="D57" s="109"/>
      <c r="E57" s="109">
        <f>'9. ข้อมูลโรงงาน'!B33</f>
        <v>0</v>
      </c>
      <c r="F57" s="67"/>
      <c r="G57" s="67"/>
      <c r="H57" s="67"/>
      <c r="I57" s="67"/>
      <c r="J57" s="77"/>
      <c r="K57" s="67"/>
      <c r="L57" s="67"/>
      <c r="M57" s="67"/>
      <c r="N57" s="67"/>
      <c r="O57" s="67"/>
    </row>
    <row r="58" spans="1:15">
      <c r="A58" s="427" t="s">
        <v>462</v>
      </c>
      <c r="B58" s="109"/>
      <c r="C58" s="109"/>
      <c r="D58" s="109"/>
      <c r="E58" s="109">
        <f>'1.การปลดปล่อย GHG จาก LUC'!C59</f>
        <v>0</v>
      </c>
      <c r="F58" s="67"/>
      <c r="G58" s="67"/>
      <c r="H58" s="67"/>
      <c r="I58" s="67"/>
      <c r="J58" s="77"/>
      <c r="K58" s="67"/>
      <c r="L58" s="67"/>
      <c r="M58" s="67"/>
      <c r="N58" s="67"/>
      <c r="O58" s="67"/>
    </row>
    <row r="59" spans="1:15">
      <c r="A59" s="110" t="s">
        <v>459</v>
      </c>
      <c r="B59" s="67"/>
      <c r="C59" s="67"/>
      <c r="D59" s="67"/>
      <c r="E59" s="98" t="e">
        <f>E57/E58</f>
        <v>#DIV/0!</v>
      </c>
      <c r="F59" s="67"/>
      <c r="G59" s="67"/>
      <c r="H59" s="67"/>
      <c r="I59" s="67"/>
      <c r="J59" s="77"/>
      <c r="K59" s="67"/>
      <c r="L59" s="67"/>
      <c r="M59" s="67"/>
      <c r="N59" s="67"/>
      <c r="O59" s="67"/>
    </row>
    <row r="60" spans="1:15">
      <c r="A60" s="110" t="s">
        <v>460</v>
      </c>
      <c r="B60" s="67"/>
      <c r="C60" s="67"/>
      <c r="D60" s="67"/>
      <c r="E60" s="98" t="e">
        <f>E59*1000*'ข้อมูลค่าอัตโนมัติ Default data'!B61/100</f>
        <v>#DIV/0!</v>
      </c>
      <c r="F60" s="67"/>
      <c r="G60" s="67"/>
      <c r="H60" s="67"/>
      <c r="I60" s="67"/>
      <c r="J60" s="77"/>
      <c r="K60" s="67"/>
      <c r="L60" s="67"/>
      <c r="M60" s="67"/>
      <c r="N60" s="67"/>
      <c r="O60" s="67"/>
    </row>
    <row r="61" spans="1:15" ht="18">
      <c r="A61" s="205" t="s">
        <v>463</v>
      </c>
      <c r="B61" s="67"/>
      <c r="C61" s="67"/>
      <c r="D61" s="67"/>
      <c r="E61" s="84" t="e">
        <f>E60*1.57*'ข้อมูลค่าอัตโนมัติ Default data'!B10</f>
        <v>#DIV/0!</v>
      </c>
      <c r="F61" s="67"/>
      <c r="G61" s="67"/>
      <c r="H61" s="67"/>
      <c r="I61" s="67"/>
      <c r="J61" s="77"/>
      <c r="K61" s="67"/>
      <c r="L61" s="67"/>
      <c r="M61" s="67"/>
      <c r="N61" s="67"/>
      <c r="O61" s="67"/>
    </row>
    <row r="62" spans="1:15" ht="18">
      <c r="A62" s="205" t="s">
        <v>464</v>
      </c>
      <c r="B62" s="67"/>
      <c r="C62" s="67"/>
      <c r="D62" s="67"/>
      <c r="E62" s="84" t="e">
        <f>E60*(('ข้อมูลค่าอัตโนมัติ Default data'!F61/100*'ข้อมูลค่าอัตโนมัติ Default data'!B12)+('ข้อมูลค่าอัตโนมัติ Default data'!B62/100*'ข้อมูลค่าอัตโนมัติ Default data'!B11))*1.57</f>
        <v>#DIV/0!</v>
      </c>
      <c r="F62" s="67"/>
      <c r="G62" s="67"/>
      <c r="H62" s="67"/>
      <c r="I62" s="67"/>
      <c r="J62" s="77"/>
      <c r="K62" s="67"/>
      <c r="L62" s="67"/>
      <c r="M62" s="67"/>
      <c r="N62" s="67"/>
      <c r="O62" s="67"/>
    </row>
    <row r="63" spans="1:15" ht="18">
      <c r="A63" s="111" t="s">
        <v>269</v>
      </c>
      <c r="B63" s="67"/>
      <c r="C63" s="67"/>
      <c r="D63" s="67"/>
      <c r="E63" s="84" t="e">
        <f>E61+E62</f>
        <v>#DIV/0!</v>
      </c>
      <c r="F63" s="67"/>
      <c r="G63" s="67"/>
      <c r="H63" s="67"/>
      <c r="I63" s="67"/>
      <c r="J63" s="77"/>
      <c r="K63" s="67"/>
      <c r="L63" s="67"/>
      <c r="M63" s="67"/>
      <c r="N63" s="67"/>
      <c r="O63" s="67"/>
    </row>
    <row r="64" spans="1:15" ht="18">
      <c r="A64" s="111" t="s">
        <v>270</v>
      </c>
      <c r="B64" s="67"/>
      <c r="C64" s="67"/>
      <c r="D64" s="67"/>
      <c r="E64" s="84" t="e">
        <f>E63*'ข้อมูลค่าอัตโนมัติ Default data'!B9/1000</f>
        <v>#DIV/0!</v>
      </c>
      <c r="F64" s="67"/>
      <c r="G64" s="67"/>
      <c r="H64" s="67"/>
      <c r="I64" s="67"/>
      <c r="J64" s="77"/>
      <c r="K64" s="67"/>
      <c r="L64" s="67"/>
      <c r="M64" s="67"/>
      <c r="N64" s="67"/>
      <c r="O64" s="67"/>
    </row>
    <row r="65" spans="1:10">
      <c r="A65" s="67"/>
      <c r="B65" s="67"/>
      <c r="C65" s="67"/>
      <c r="D65" s="67"/>
      <c r="E65" s="67"/>
      <c r="F65" s="67"/>
      <c r="G65" s="67"/>
      <c r="H65" s="67"/>
      <c r="I65" s="74"/>
      <c r="J65" s="112"/>
    </row>
    <row r="66" spans="1:10">
      <c r="A66" s="91" t="s">
        <v>271</v>
      </c>
      <c r="B66" s="67"/>
      <c r="C66" s="67"/>
      <c r="D66" s="67"/>
      <c r="E66" s="67"/>
      <c r="F66" s="67"/>
      <c r="G66" s="67"/>
      <c r="H66" s="67"/>
      <c r="I66" s="74"/>
      <c r="J66" s="113"/>
    </row>
    <row r="67" spans="1:10">
      <c r="A67" s="110" t="s">
        <v>272</v>
      </c>
      <c r="B67" s="114"/>
      <c r="C67" s="114"/>
      <c r="D67" s="114"/>
      <c r="E67" s="266">
        <f>'9. ข้อมูลโรงงาน'!B74</f>
        <v>0</v>
      </c>
      <c r="F67" s="80"/>
      <c r="G67" s="67"/>
      <c r="H67" s="67"/>
      <c r="I67" s="74"/>
      <c r="J67" s="115"/>
    </row>
    <row r="68" spans="1:10">
      <c r="A68" s="110" t="s">
        <v>273</v>
      </c>
      <c r="B68" s="131"/>
      <c r="C68" s="131"/>
      <c r="D68" s="131"/>
      <c r="E68" s="114">
        <f>'9. ข้อมูลโรงงาน'!B76</f>
        <v>0</v>
      </c>
      <c r="F68" s="67"/>
      <c r="G68" s="67"/>
      <c r="H68" s="67"/>
      <c r="I68" s="74"/>
      <c r="J68" s="115"/>
    </row>
    <row r="69" spans="1:10">
      <c r="A69" s="110" t="s">
        <v>274</v>
      </c>
      <c r="B69" s="131"/>
      <c r="C69" s="131"/>
      <c r="D69" s="131"/>
      <c r="E69" s="114">
        <f>'9. ข้อมูลโรงงาน'!B77</f>
        <v>0</v>
      </c>
      <c r="F69" s="67"/>
      <c r="G69" s="67"/>
      <c r="H69" s="67"/>
      <c r="I69" s="74"/>
      <c r="J69" s="115"/>
    </row>
    <row r="70" spans="1:10">
      <c r="A70" s="110" t="s">
        <v>275</v>
      </c>
      <c r="B70" s="116"/>
      <c r="C70" s="116"/>
      <c r="D70" s="116"/>
      <c r="E70" s="116">
        <f>'1.การปลดปล่อย GHG จาก LUC'!C59</f>
        <v>0</v>
      </c>
      <c r="F70" s="67"/>
      <c r="G70" s="67"/>
      <c r="H70" s="67"/>
      <c r="I70" s="74"/>
      <c r="J70" s="103"/>
    </row>
    <row r="71" spans="1:10">
      <c r="A71" s="110" t="s">
        <v>465</v>
      </c>
      <c r="B71" s="98"/>
      <c r="C71" s="98"/>
      <c r="D71" s="98"/>
      <c r="E71" s="98" t="e">
        <f>E67*E68/100/E70</f>
        <v>#DIV/0!</v>
      </c>
      <c r="F71" s="254"/>
      <c r="G71" s="67"/>
      <c r="H71" s="67"/>
      <c r="I71" s="74"/>
      <c r="J71" s="117"/>
    </row>
    <row r="72" spans="1:10">
      <c r="A72" s="110" t="s">
        <v>466</v>
      </c>
      <c r="B72" s="98"/>
      <c r="C72" s="98"/>
      <c r="D72" s="98"/>
      <c r="E72" s="98" t="e">
        <f>E71*1000*'ข้อมูลค่าอัตโนมัติ Default data'!B60/100</f>
        <v>#DIV/0!</v>
      </c>
      <c r="F72" s="67"/>
      <c r="G72" s="67"/>
      <c r="H72" s="67"/>
      <c r="I72" s="74"/>
      <c r="J72" s="117"/>
    </row>
    <row r="73" spans="1:10" ht="18">
      <c r="A73" s="205" t="s">
        <v>467</v>
      </c>
      <c r="B73" s="84"/>
      <c r="C73" s="84"/>
      <c r="D73" s="84"/>
      <c r="E73" s="84" t="e">
        <f>E72*1.57*'ข้อมูลค่าอัตโนมัติ Default data'!B10</f>
        <v>#DIV/0!</v>
      </c>
      <c r="F73" s="84"/>
      <c r="G73" s="67"/>
      <c r="H73" s="67"/>
      <c r="I73" s="83"/>
      <c r="J73" s="105"/>
    </row>
    <row r="74" spans="1:10" ht="18">
      <c r="A74" s="205" t="s">
        <v>468</v>
      </c>
      <c r="B74" s="84"/>
      <c r="C74" s="84"/>
      <c r="D74" s="84"/>
      <c r="E74" s="84" t="e">
        <f>E72*(('ข้อมูลค่าอัตโนมัติ Default data'!F60/100*'ข้อมูลค่าอัตโนมัติ Default data'!B12)+('ข้อมูลค่าอัตโนมัติ Default data'!B62/100*'ข้อมูลค่าอัตโนมัติ Default data'!B11))*1.57</f>
        <v>#DIV/0!</v>
      </c>
      <c r="F74" s="84"/>
      <c r="G74" s="67"/>
      <c r="H74" s="67"/>
      <c r="I74" s="83"/>
      <c r="J74" s="105"/>
    </row>
    <row r="75" spans="1:10" ht="18">
      <c r="A75" s="111" t="s">
        <v>276</v>
      </c>
      <c r="B75" s="84"/>
      <c r="C75" s="84"/>
      <c r="D75" s="84"/>
      <c r="E75" s="84" t="e">
        <f>E74+E73</f>
        <v>#DIV/0!</v>
      </c>
      <c r="F75" s="67"/>
      <c r="G75" s="67"/>
      <c r="H75" s="67"/>
      <c r="I75" s="77"/>
      <c r="J75" s="105"/>
    </row>
    <row r="76" spans="1:10" ht="18">
      <c r="A76" s="111" t="s">
        <v>277</v>
      </c>
      <c r="B76" s="84"/>
      <c r="C76" s="84"/>
      <c r="D76" s="84"/>
      <c r="E76" s="84" t="e">
        <f>E75*'ข้อมูลค่าอัตโนมัติ Default data'!B9/1000</f>
        <v>#DIV/0!</v>
      </c>
      <c r="F76" s="67"/>
      <c r="G76" s="67"/>
      <c r="H76" s="67"/>
      <c r="I76" s="77"/>
      <c r="J76" s="105"/>
    </row>
    <row r="77" spans="1:10">
      <c r="A77" s="427" t="s">
        <v>469</v>
      </c>
      <c r="B77" s="131"/>
      <c r="C77" s="131"/>
      <c r="D77" s="131"/>
      <c r="E77" s="212"/>
      <c r="F77" s="67"/>
      <c r="G77" s="67"/>
      <c r="H77" s="67"/>
      <c r="I77" s="77"/>
      <c r="J77" s="105"/>
    </row>
    <row r="78" spans="1:10">
      <c r="A78" s="110" t="s">
        <v>278</v>
      </c>
      <c r="B78" s="129"/>
      <c r="C78" s="129"/>
      <c r="D78" s="129"/>
      <c r="E78" s="84">
        <f>E77*'1.การปลดปล่อย GHG จาก LUC'!C59</f>
        <v>0</v>
      </c>
      <c r="F78" s="67"/>
      <c r="H78" s="67"/>
      <c r="I78" s="77"/>
      <c r="J78" s="105"/>
    </row>
    <row r="79" spans="1:10">
      <c r="A79" s="110" t="s">
        <v>279</v>
      </c>
      <c r="B79" s="131"/>
      <c r="C79" s="131"/>
      <c r="D79" s="131"/>
      <c r="E79" s="212"/>
      <c r="F79" s="67"/>
      <c r="G79" s="67"/>
      <c r="H79" s="67"/>
      <c r="I79" s="77"/>
      <c r="J79" s="105"/>
    </row>
    <row r="80" spans="1:10">
      <c r="A80" s="110" t="s">
        <v>470</v>
      </c>
      <c r="B80" s="84"/>
      <c r="C80" s="84"/>
      <c r="D80" s="84"/>
      <c r="E80" s="84">
        <f>E77*E79/100*1000</f>
        <v>0</v>
      </c>
      <c r="F80" s="67"/>
      <c r="G80" s="67"/>
      <c r="H80" s="67"/>
      <c r="I80" s="77"/>
      <c r="J80" s="105"/>
    </row>
    <row r="81" spans="1:18" ht="18">
      <c r="A81" s="205" t="s">
        <v>471</v>
      </c>
      <c r="B81" s="84"/>
      <c r="C81" s="84"/>
      <c r="D81" s="84"/>
      <c r="E81" s="84">
        <f>E80*1.57*'ข้อมูลค่าอัตโนมัติ Default data'!B10</f>
        <v>0</v>
      </c>
      <c r="F81" s="67"/>
      <c r="G81" s="67"/>
      <c r="H81" s="67"/>
      <c r="I81" s="77"/>
      <c r="J81" s="105"/>
    </row>
    <row r="82" spans="1:18" ht="18">
      <c r="A82" s="205" t="s">
        <v>461</v>
      </c>
      <c r="B82" s="84"/>
      <c r="C82" s="84"/>
      <c r="D82" s="84"/>
      <c r="E82" s="84">
        <f>E80*(('ข้อมูลค่าอัตโนมัติ Default data'!F60/100*'ข้อมูลค่าอัตโนมัติ Default data'!B12)+('ข้อมูลค่าอัตโนมัติ Default data'!B62/100*'ข้อมูลค่าอัตโนมัติ Default data'!B11))*1.57</f>
        <v>0</v>
      </c>
      <c r="F82" s="67"/>
      <c r="G82" s="67"/>
      <c r="H82" s="67"/>
      <c r="I82" s="77"/>
      <c r="J82" s="105"/>
    </row>
    <row r="83" spans="1:18" ht="18">
      <c r="A83" s="111" t="s">
        <v>280</v>
      </c>
      <c r="B83" s="84"/>
      <c r="C83" s="84"/>
      <c r="D83" s="84"/>
      <c r="E83" s="84">
        <f>E82+E81</f>
        <v>0</v>
      </c>
      <c r="F83" s="67"/>
      <c r="G83" s="67"/>
      <c r="H83" s="67"/>
      <c r="I83" s="77"/>
      <c r="J83" s="105"/>
    </row>
    <row r="84" spans="1:18" ht="18">
      <c r="A84" s="111" t="s">
        <v>281</v>
      </c>
      <c r="B84" s="84"/>
      <c r="C84" s="84"/>
      <c r="D84" s="84"/>
      <c r="E84" s="84">
        <f>E83*'ข้อมูลค่าอัตโนมัติ Default data'!B9/1000</f>
        <v>0</v>
      </c>
      <c r="F84" s="67"/>
      <c r="G84" s="67"/>
      <c r="H84" s="67"/>
      <c r="I84" s="77"/>
      <c r="J84" s="105"/>
    </row>
    <row r="85" spans="1:18" ht="33.75" customHeight="1">
      <c r="A85" s="168" t="s">
        <v>282</v>
      </c>
      <c r="B85" s="84"/>
      <c r="C85" s="84"/>
      <c r="D85" s="84"/>
      <c r="E85" s="84" t="e">
        <f>E76+E84</f>
        <v>#DIV/0!</v>
      </c>
      <c r="F85" s="67"/>
      <c r="G85" s="67"/>
      <c r="H85" s="67"/>
      <c r="I85" s="77"/>
      <c r="J85" s="105"/>
    </row>
    <row r="86" spans="1:18">
      <c r="A86" s="67"/>
      <c r="B86" s="67"/>
      <c r="C86" s="67"/>
      <c r="D86" s="67"/>
      <c r="E86" s="67"/>
      <c r="F86" s="67"/>
      <c r="G86" s="67"/>
      <c r="H86" s="67"/>
      <c r="I86" s="67"/>
      <c r="J86" s="67"/>
    </row>
    <row r="87" spans="1:18" ht="18">
      <c r="A87" s="91" t="s">
        <v>283</v>
      </c>
      <c r="B87" s="67"/>
      <c r="C87" s="67"/>
      <c r="D87" s="67"/>
      <c r="E87" s="67"/>
      <c r="F87" s="67"/>
      <c r="G87" s="67"/>
      <c r="H87" s="67"/>
      <c r="I87" s="67"/>
      <c r="J87" s="67"/>
    </row>
    <row r="88" spans="1:18" ht="18">
      <c r="A88" s="106" t="s">
        <v>284</v>
      </c>
      <c r="B88" s="97"/>
      <c r="C88" s="97"/>
      <c r="D88" s="97"/>
      <c r="E88" s="97">
        <f>H53</f>
        <v>0</v>
      </c>
      <c r="F88" s="105"/>
      <c r="G88" s="105"/>
      <c r="H88" s="105"/>
      <c r="I88" s="105"/>
      <c r="J88" s="105"/>
      <c r="K88" s="76"/>
      <c r="L88" s="76"/>
      <c r="M88" s="76"/>
      <c r="N88" s="76"/>
      <c r="O88" s="76"/>
      <c r="P88" s="76"/>
      <c r="Q88" s="76"/>
      <c r="R88" s="76"/>
    </row>
    <row r="89" spans="1:18" ht="18">
      <c r="A89" s="106" t="s">
        <v>285</v>
      </c>
      <c r="B89" s="97"/>
      <c r="C89" s="97"/>
      <c r="D89" s="97"/>
      <c r="E89" s="84" t="e">
        <f>E85*'1.การปลดปล่อย GHG จาก LUC'!C59</f>
        <v>#DIV/0!</v>
      </c>
      <c r="F89" s="105"/>
      <c r="G89" s="105"/>
      <c r="H89" s="105"/>
      <c r="I89" s="105"/>
      <c r="J89" s="105"/>
      <c r="K89" s="76"/>
      <c r="L89" s="76"/>
      <c r="M89" s="76"/>
      <c r="N89" s="76"/>
      <c r="O89" s="76"/>
      <c r="P89" s="76"/>
      <c r="Q89" s="76"/>
      <c r="R89" s="76"/>
    </row>
    <row r="90" spans="1:18" ht="18">
      <c r="A90" s="106" t="s">
        <v>286</v>
      </c>
      <c r="B90" s="84"/>
      <c r="C90" s="84"/>
      <c r="D90" s="84"/>
      <c r="E90" s="176" t="e">
        <f>E64*'1.การปลดปล่อย GHG จาก LUC'!C59</f>
        <v>#DIV/0!</v>
      </c>
      <c r="F90" s="105"/>
      <c r="G90" s="105"/>
      <c r="H90" s="105"/>
      <c r="I90" s="105"/>
      <c r="J90" s="105"/>
      <c r="K90" s="76"/>
      <c r="L90" s="76"/>
      <c r="M90" s="76"/>
      <c r="N90" s="76"/>
      <c r="O90" s="76"/>
      <c r="P90" s="76"/>
      <c r="Q90" s="76"/>
      <c r="R90" s="76"/>
    </row>
    <row r="91" spans="1:18" ht="18">
      <c r="A91" s="106" t="s">
        <v>287</v>
      </c>
      <c r="B91" s="97"/>
      <c r="C91" s="97"/>
      <c r="D91" s="97"/>
      <c r="E91" s="84" t="e">
        <f>SUM(E88:E90)</f>
        <v>#DIV/0!</v>
      </c>
      <c r="F91" s="105"/>
      <c r="G91" s="105"/>
      <c r="H91" s="105"/>
      <c r="I91" s="105"/>
      <c r="J91" s="105"/>
      <c r="K91" s="76"/>
      <c r="L91" s="76"/>
      <c r="M91" s="76"/>
      <c r="N91" s="76"/>
      <c r="O91" s="76"/>
      <c r="P91" s="76"/>
      <c r="Q91" s="76"/>
      <c r="R91" s="76"/>
    </row>
    <row r="92" spans="1:18" ht="18">
      <c r="A92" s="206" t="s">
        <v>288</v>
      </c>
      <c r="B92" s="84"/>
      <c r="C92" s="84"/>
      <c r="D92" s="84"/>
      <c r="E92" s="84">
        <f>'1.การปลดปล่อย GHG จาก LUC'!B56*'ข้อมูลค่าอัตโนมัติ Default data'!B13*1.57*'ข้อมูลค่าอัตโนมัติ Default data'!B9/1000</f>
        <v>0</v>
      </c>
      <c r="F92" s="105"/>
      <c r="G92" s="105"/>
      <c r="H92" s="105"/>
      <c r="I92" s="105"/>
      <c r="J92" s="105"/>
      <c r="K92" s="76"/>
      <c r="L92" s="76"/>
      <c r="M92" s="76"/>
      <c r="N92" s="76"/>
      <c r="O92" s="76"/>
      <c r="P92" s="76"/>
      <c r="Q92" s="76"/>
      <c r="R92" s="76"/>
    </row>
    <row r="93" spans="1:18" ht="18">
      <c r="A93" s="106" t="s">
        <v>289</v>
      </c>
      <c r="B93" s="97"/>
      <c r="C93" s="97"/>
      <c r="D93" s="97"/>
      <c r="E93" s="85">
        <f>('1.การปลดปล่อย GHG จาก LUC'!C59)+E92</f>
        <v>0</v>
      </c>
      <c r="F93" s="105"/>
      <c r="G93" s="105"/>
      <c r="H93" s="105"/>
      <c r="I93" s="105"/>
      <c r="J93" s="105"/>
      <c r="K93" s="76"/>
      <c r="L93" s="76"/>
      <c r="M93" s="76"/>
      <c r="N93" s="76"/>
      <c r="O93" s="76"/>
      <c r="P93" s="76"/>
      <c r="Q93" s="76"/>
      <c r="R93" s="76"/>
    </row>
    <row r="94" spans="1:18">
      <c r="A94" s="106"/>
      <c r="B94" s="105"/>
      <c r="C94" s="105"/>
      <c r="D94" s="105"/>
      <c r="E94" s="105"/>
      <c r="F94" s="105"/>
      <c r="G94" s="105"/>
      <c r="H94" s="105"/>
      <c r="I94" s="105"/>
      <c r="J94" s="105"/>
      <c r="K94" s="76"/>
      <c r="L94" s="76"/>
      <c r="M94" s="76"/>
      <c r="N94" s="76"/>
      <c r="O94" s="76"/>
      <c r="P94" s="76"/>
      <c r="Q94" s="76"/>
      <c r="R94" s="76"/>
    </row>
    <row r="95" spans="1:18" hidden="1">
      <c r="A95" s="156" t="s">
        <v>27</v>
      </c>
      <c r="B95" s="147"/>
      <c r="C95" s="147"/>
      <c r="D95" s="147"/>
      <c r="E95" s="147" t="e">
        <f>#REF!</f>
        <v>#REF!</v>
      </c>
      <c r="F95" s="105"/>
      <c r="G95" s="105"/>
      <c r="H95" s="105"/>
      <c r="I95" s="105"/>
      <c r="J95" s="105"/>
      <c r="K95" s="76"/>
      <c r="L95" s="76"/>
      <c r="M95" s="76"/>
      <c r="N95" s="76"/>
      <c r="O95" s="76"/>
      <c r="P95" s="76"/>
      <c r="Q95" s="76"/>
      <c r="R95" s="76"/>
    </row>
    <row r="96" spans="1:18" ht="18" hidden="1">
      <c r="A96" s="149" t="s">
        <v>43</v>
      </c>
      <c r="B96" s="137"/>
      <c r="C96" s="137"/>
      <c r="D96" s="137"/>
      <c r="E96" s="157" t="e">
        <f>#REF!</f>
        <v>#REF!</v>
      </c>
      <c r="F96" s="105"/>
      <c r="G96" s="105"/>
      <c r="H96" s="105"/>
      <c r="I96" s="105"/>
      <c r="J96" s="105"/>
      <c r="K96" s="76"/>
      <c r="L96" s="76"/>
      <c r="M96" s="76"/>
      <c r="N96" s="76"/>
      <c r="O96" s="76"/>
      <c r="P96" s="76"/>
      <c r="Q96" s="76"/>
      <c r="R96" s="76"/>
    </row>
    <row r="97" spans="1:18" ht="18" hidden="1">
      <c r="A97" s="149" t="s">
        <v>44</v>
      </c>
      <c r="B97" s="158"/>
      <c r="C97" s="158"/>
      <c r="D97" s="158"/>
      <c r="E97" s="158">
        <v>0</v>
      </c>
      <c r="F97" s="105"/>
      <c r="G97" s="105"/>
      <c r="H97" s="105"/>
      <c r="I97" s="105"/>
      <c r="J97" s="105"/>
      <c r="K97" s="76"/>
      <c r="L97" s="76"/>
      <c r="M97" s="76"/>
      <c r="N97" s="76"/>
      <c r="O97" s="76"/>
      <c r="P97" s="76"/>
      <c r="Q97" s="76"/>
      <c r="R97" s="76"/>
    </row>
    <row r="98" spans="1:18" ht="18" hidden="1">
      <c r="A98" s="149" t="s">
        <v>45</v>
      </c>
      <c r="B98" s="158"/>
      <c r="C98" s="158"/>
      <c r="D98" s="158"/>
      <c r="E98" s="158">
        <v>0</v>
      </c>
      <c r="F98" s="105"/>
      <c r="G98" s="105"/>
      <c r="H98" s="105"/>
      <c r="I98" s="105"/>
      <c r="J98" s="105"/>
      <c r="K98" s="76"/>
      <c r="L98" s="76"/>
      <c r="M98" s="76"/>
      <c r="N98" s="76"/>
      <c r="O98" s="76"/>
      <c r="P98" s="76"/>
      <c r="Q98" s="76"/>
      <c r="R98" s="76"/>
    </row>
    <row r="99" spans="1:18" ht="18" hidden="1">
      <c r="A99" s="149" t="s">
        <v>46</v>
      </c>
      <c r="B99" s="137"/>
      <c r="C99" s="137"/>
      <c r="D99" s="137"/>
      <c r="E99" s="137" t="e">
        <f>SUM(E96:E98)</f>
        <v>#REF!</v>
      </c>
      <c r="F99" s="105"/>
      <c r="G99" s="105"/>
      <c r="H99" s="105"/>
      <c r="I99" s="105"/>
      <c r="J99" s="105"/>
      <c r="K99" s="76"/>
      <c r="L99" s="76"/>
      <c r="M99" s="76"/>
      <c r="N99" s="76"/>
      <c r="O99" s="76"/>
      <c r="P99" s="76"/>
      <c r="Q99" s="76"/>
      <c r="R99" s="76"/>
    </row>
    <row r="100" spans="1:18" ht="18" hidden="1">
      <c r="A100" s="149" t="s">
        <v>81</v>
      </c>
      <c r="B100" s="150"/>
      <c r="C100" s="150"/>
      <c r="D100" s="150"/>
      <c r="E100" s="153" t="e">
        <f>E99*#REF!</f>
        <v>#REF!</v>
      </c>
      <c r="F100" s="76"/>
      <c r="G100" s="76"/>
      <c r="H100" s="76"/>
      <c r="I100" s="76"/>
      <c r="J100" s="76"/>
      <c r="K100" s="76"/>
      <c r="L100" s="76"/>
      <c r="M100" s="76"/>
      <c r="N100" s="76"/>
      <c r="O100" s="76"/>
      <c r="P100" s="76"/>
      <c r="Q100" s="76"/>
      <c r="R100" s="76"/>
    </row>
    <row r="101" spans="1:18">
      <c r="A101" s="524" t="s">
        <v>530</v>
      </c>
      <c r="B101" s="76"/>
    </row>
    <row r="102" spans="1:18">
      <c r="B102" s="76"/>
    </row>
    <row r="103" spans="1:18">
      <c r="B103" s="76"/>
    </row>
    <row r="104" spans="1:18">
      <c r="B104" s="76"/>
    </row>
  </sheetData>
  <sheetProtection formatCells="0" formatColumns="0" formatRows="0" insertColumns="0" insertRows="0"/>
  <customSheetViews>
    <customSheetView guid="{E65377FD-65C5-4E48-ADBC-1C49981F2400}" topLeftCell="A19">
      <selection activeCell="C306" sqref="C306"/>
      <pageMargins left="0.7" right="0.7" top="0.75" bottom="0.75" header="0.3" footer="0.3"/>
      <pageSetup orientation="portrait"/>
      <headerFooter alignWithMargins="0"/>
    </customSheetView>
  </customSheetViews>
  <mergeCells count="4">
    <mergeCell ref="B7:C7"/>
    <mergeCell ref="A3:J3"/>
    <mergeCell ref="G31:G32"/>
    <mergeCell ref="H31:I31"/>
  </mergeCells>
  <pageMargins left="0.7" right="0.7" top="0.75" bottom="0.75" header="0.3" footer="0.3"/>
  <pageSetup orientation="portrait"/>
  <headerFooter alignWithMargins="0"/>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K10"/>
  <sheetViews>
    <sheetView showGridLines="0" topLeftCell="A7" workbookViewId="0">
      <selection activeCell="A10" sqref="A10"/>
    </sheetView>
  </sheetViews>
  <sheetFormatPr defaultColWidth="9.140625" defaultRowHeight="15"/>
  <cols>
    <col min="1" max="1" width="9.140625" style="58"/>
    <col min="2" max="2" width="16.85546875" style="58" customWidth="1"/>
    <col min="3" max="3" width="13.42578125" style="58" customWidth="1"/>
    <col min="4" max="4" width="18" style="58" customWidth="1"/>
    <col min="5" max="5" width="16.42578125" style="58" customWidth="1"/>
    <col min="6" max="11" width="18.42578125" style="58" customWidth="1"/>
    <col min="12" max="16384" width="9.140625" style="58"/>
  </cols>
  <sheetData>
    <row r="1" spans="1:11">
      <c r="A1" s="68" t="s">
        <v>290</v>
      </c>
    </row>
    <row r="2" spans="1:11" ht="12.75" customHeight="1"/>
    <row r="3" spans="1:11" ht="91.5" customHeight="1">
      <c r="A3" s="487" t="s">
        <v>472</v>
      </c>
      <c r="B3" s="488"/>
      <c r="C3" s="488"/>
      <c r="D3" s="488"/>
      <c r="E3" s="488"/>
      <c r="F3" s="488"/>
      <c r="G3" s="488"/>
      <c r="H3" s="489"/>
      <c r="I3" s="489"/>
      <c r="J3" s="489"/>
      <c r="K3" s="490"/>
    </row>
    <row r="4" spans="1:11" ht="15.75" thickBot="1"/>
    <row r="5" spans="1:11" ht="41.25" customHeight="1" thickTop="1">
      <c r="A5" s="486" t="s">
        <v>291</v>
      </c>
      <c r="B5" s="486"/>
      <c r="C5" s="354"/>
      <c r="F5" s="491" t="s">
        <v>473</v>
      </c>
      <c r="G5" s="492"/>
      <c r="H5" s="492"/>
      <c r="I5" s="492"/>
      <c r="J5" s="492"/>
      <c r="K5" s="493"/>
    </row>
    <row r="6" spans="1:11" ht="42" customHeight="1">
      <c r="A6" s="486" t="s">
        <v>292</v>
      </c>
      <c r="B6" s="486"/>
      <c r="C6" s="354"/>
      <c r="F6" s="494"/>
      <c r="G6" s="495"/>
      <c r="H6" s="495"/>
      <c r="I6" s="495"/>
      <c r="J6" s="495"/>
      <c r="K6" s="496"/>
    </row>
    <row r="7" spans="1:11" ht="58.5" customHeight="1">
      <c r="A7" s="486" t="s">
        <v>293</v>
      </c>
      <c r="B7" s="486"/>
      <c r="C7" s="96" t="e">
        <f>C5*C6/'1.การปลดปล่อย GHG จาก LUC'!C59</f>
        <v>#DIV/0!</v>
      </c>
      <c r="F7" s="494"/>
      <c r="G7" s="495"/>
      <c r="H7" s="495"/>
      <c r="I7" s="495"/>
      <c r="J7" s="495"/>
      <c r="K7" s="496"/>
    </row>
    <row r="8" spans="1:11" ht="56.25" customHeight="1" thickBot="1">
      <c r="A8" s="486" t="s">
        <v>294</v>
      </c>
      <c r="B8" s="486"/>
      <c r="C8" s="96">
        <f>C5*C6</f>
        <v>0</v>
      </c>
      <c r="F8" s="497"/>
      <c r="G8" s="498"/>
      <c r="H8" s="498"/>
      <c r="I8" s="498"/>
      <c r="J8" s="498"/>
      <c r="K8" s="499"/>
    </row>
    <row r="9" spans="1:11" ht="15.75" thickTop="1"/>
    <row r="10" spans="1:11">
      <c r="A10" s="524" t="s">
        <v>530</v>
      </c>
    </row>
  </sheetData>
  <sheetProtection formatCells="0" formatColumns="0" formatRows="0" insertColumns="0" insertRows="0"/>
  <customSheetViews>
    <customSheetView guid="{E65377FD-65C5-4E48-ADBC-1C49981F2400}">
      <selection activeCell="M5" sqref="M5"/>
      <pageMargins left="0.7" right="0.7" top="0.75" bottom="0.75" header="0.3" footer="0.3"/>
      <pageSetup paperSize="9" orientation="portrait"/>
      <headerFooter alignWithMargins="0"/>
    </customSheetView>
  </customSheetViews>
  <mergeCells count="6">
    <mergeCell ref="A5:B5"/>
    <mergeCell ref="A6:B6"/>
    <mergeCell ref="A7:B7"/>
    <mergeCell ref="A8:B8"/>
    <mergeCell ref="A3:K3"/>
    <mergeCell ref="F5:K8"/>
  </mergeCells>
  <pageMargins left="0.7" right="0.7" top="0.75" bottom="0.75" header="0.3" footer="0.3"/>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Q33"/>
  <sheetViews>
    <sheetView showGridLines="0" topLeftCell="A16" workbookViewId="0">
      <selection activeCell="A33" sqref="A33"/>
    </sheetView>
  </sheetViews>
  <sheetFormatPr defaultColWidth="8.85546875" defaultRowHeight="15"/>
  <cols>
    <col min="1" max="1" width="10" customWidth="1"/>
    <col min="2" max="5" width="9.85546875" customWidth="1"/>
    <col min="6" max="6" width="10.5703125" customWidth="1"/>
    <col min="7" max="7" width="16.42578125" customWidth="1"/>
    <col min="8" max="8" width="13.140625" customWidth="1"/>
    <col min="9" max="9" width="4.42578125" customWidth="1"/>
    <col min="10" max="10" width="10" customWidth="1"/>
    <col min="11" max="14" width="9.85546875" customWidth="1"/>
    <col min="15" max="15" width="10.5703125" customWidth="1"/>
    <col min="16" max="16" width="16.42578125" customWidth="1"/>
    <col min="17" max="17" width="13.140625" customWidth="1"/>
  </cols>
  <sheetData>
    <row r="2" spans="1:17" ht="59.25" customHeight="1">
      <c r="A2" s="500" t="s">
        <v>295</v>
      </c>
      <c r="B2" s="466"/>
      <c r="C2" s="466"/>
      <c r="D2" s="466"/>
      <c r="E2" s="466"/>
      <c r="F2" s="466"/>
      <c r="G2" s="466"/>
      <c r="H2" s="466"/>
      <c r="I2" s="466"/>
      <c r="J2" s="466"/>
      <c r="K2" s="466"/>
      <c r="L2" s="466"/>
      <c r="M2" s="466"/>
      <c r="N2" s="466"/>
      <c r="O2" s="466"/>
      <c r="P2" s="466"/>
      <c r="Q2" s="466"/>
    </row>
    <row r="4" spans="1:17">
      <c r="A4" s="370" t="s">
        <v>296</v>
      </c>
      <c r="I4" s="327"/>
      <c r="J4" s="370" t="s">
        <v>300</v>
      </c>
    </row>
    <row r="5" spans="1:17" ht="87">
      <c r="A5" s="178"/>
      <c r="B5" s="328" t="s">
        <v>298</v>
      </c>
      <c r="C5" s="428" t="s">
        <v>474</v>
      </c>
      <c r="D5" s="424" t="s">
        <v>437</v>
      </c>
      <c r="E5" s="429" t="s">
        <v>475</v>
      </c>
      <c r="F5" s="428" t="s">
        <v>476</v>
      </c>
      <c r="G5" s="430" t="s">
        <v>477</v>
      </c>
      <c r="H5" s="329" t="s">
        <v>299</v>
      </c>
      <c r="I5" s="327"/>
      <c r="J5" s="178"/>
      <c r="K5" s="328" t="s">
        <v>298</v>
      </c>
      <c r="L5" s="428" t="s">
        <v>474</v>
      </c>
      <c r="M5" s="424" t="s">
        <v>437</v>
      </c>
      <c r="N5" s="429" t="s">
        <v>475</v>
      </c>
      <c r="O5" s="428" t="s">
        <v>478</v>
      </c>
      <c r="P5" s="430" t="s">
        <v>477</v>
      </c>
      <c r="Q5" s="329" t="s">
        <v>299</v>
      </c>
    </row>
    <row r="6" spans="1:17">
      <c r="A6" s="400" t="s">
        <v>297</v>
      </c>
      <c r="B6" s="178"/>
      <c r="C6" s="178"/>
      <c r="D6" s="178"/>
      <c r="E6" s="178"/>
      <c r="F6" s="178"/>
      <c r="G6" s="178"/>
      <c r="H6" s="178"/>
      <c r="I6" s="327"/>
      <c r="J6" s="400" t="s">
        <v>297</v>
      </c>
      <c r="K6" s="178"/>
      <c r="L6" s="178"/>
      <c r="M6" s="178"/>
      <c r="N6" s="178"/>
      <c r="O6" s="178"/>
      <c r="P6" s="178"/>
      <c r="Q6" s="178"/>
    </row>
    <row r="7" spans="1:17">
      <c r="A7" s="330">
        <v>1</v>
      </c>
      <c r="B7" s="331">
        <v>4.8344399999999998</v>
      </c>
      <c r="C7" s="331">
        <v>11.12</v>
      </c>
      <c r="D7" s="331">
        <v>0</v>
      </c>
      <c r="E7" s="331">
        <v>0</v>
      </c>
      <c r="F7" s="331">
        <v>15.95</v>
      </c>
      <c r="G7" s="332">
        <f>F31/25</f>
        <v>5.1063999999999998</v>
      </c>
      <c r="H7" s="332">
        <f>G7*0.5*44/12</f>
        <v>9.3617333333333335</v>
      </c>
      <c r="I7" s="327"/>
      <c r="J7" s="330">
        <v>1</v>
      </c>
      <c r="K7" s="331">
        <v>4.46</v>
      </c>
      <c r="L7" s="331">
        <v>10.57</v>
      </c>
      <c r="M7" s="331">
        <v>0</v>
      </c>
      <c r="N7" s="331">
        <v>0</v>
      </c>
      <c r="O7" s="331">
        <v>15.03</v>
      </c>
      <c r="P7" s="332">
        <f>O31/25</f>
        <v>4.7427999999999999</v>
      </c>
      <c r="Q7" s="332">
        <f>P7*0.5*44/12</f>
        <v>8.6951333333333327</v>
      </c>
    </row>
    <row r="8" spans="1:17">
      <c r="A8" s="330">
        <v>2</v>
      </c>
      <c r="B8" s="331">
        <v>9.4600000000000009</v>
      </c>
      <c r="C8" s="331">
        <v>9.6199999999999992</v>
      </c>
      <c r="D8" s="331">
        <v>0</v>
      </c>
      <c r="E8" s="331">
        <v>0.02</v>
      </c>
      <c r="F8" s="331">
        <v>19.100000000000001</v>
      </c>
      <c r="G8" s="332">
        <f>F31/25</f>
        <v>5.1063999999999998</v>
      </c>
      <c r="H8" s="332">
        <f>G8*0.5*44/12</f>
        <v>9.3617333333333335</v>
      </c>
      <c r="I8" s="327"/>
      <c r="J8" s="330">
        <v>2</v>
      </c>
      <c r="K8" s="331">
        <v>8.2799999999999994</v>
      </c>
      <c r="L8" s="331">
        <v>10.87</v>
      </c>
      <c r="M8" s="331">
        <v>0</v>
      </c>
      <c r="N8" s="331">
        <v>0.02</v>
      </c>
      <c r="O8" s="331">
        <v>19.170000000000002</v>
      </c>
      <c r="P8" s="332">
        <f>O31/25</f>
        <v>4.7427999999999999</v>
      </c>
      <c r="Q8" s="332">
        <f>P8*0.5*44/12</f>
        <v>8.6951333333333327</v>
      </c>
    </row>
    <row r="9" spans="1:17">
      <c r="A9" s="330">
        <v>3</v>
      </c>
      <c r="B9" s="331">
        <v>15.99</v>
      </c>
      <c r="C9" s="331">
        <v>7.6</v>
      </c>
      <c r="D9" s="331">
        <v>4.08</v>
      </c>
      <c r="E9" s="331">
        <v>0.04</v>
      </c>
      <c r="F9" s="331">
        <v>27.71</v>
      </c>
      <c r="G9" s="332">
        <f>F31/25</f>
        <v>5.1063999999999998</v>
      </c>
      <c r="H9" s="332">
        <f t="shared" ref="H9:H31" si="0">G9*0.5*44/12</f>
        <v>9.3617333333333335</v>
      </c>
      <c r="I9" s="327"/>
      <c r="J9" s="330">
        <v>3</v>
      </c>
      <c r="K9" s="331">
        <v>13.8</v>
      </c>
      <c r="L9" s="331">
        <v>9.69</v>
      </c>
      <c r="M9" s="331">
        <v>2.98</v>
      </c>
      <c r="N9" s="331">
        <v>0.05</v>
      </c>
      <c r="O9" s="331">
        <v>26.52</v>
      </c>
      <c r="P9" s="332">
        <f>O31/25</f>
        <v>4.7427999999999999</v>
      </c>
      <c r="Q9" s="332">
        <f t="shared" ref="Q9:Q31" si="1">P9*0.5*44/12</f>
        <v>8.6951333333333327</v>
      </c>
    </row>
    <row r="10" spans="1:17">
      <c r="A10" s="330">
        <v>4</v>
      </c>
      <c r="B10" s="331">
        <v>22.7</v>
      </c>
      <c r="C10" s="331">
        <v>6.16</v>
      </c>
      <c r="D10" s="331">
        <v>5.57</v>
      </c>
      <c r="E10" s="331">
        <v>7.0000000000000007E-2</v>
      </c>
      <c r="F10" s="331">
        <v>34.5</v>
      </c>
      <c r="G10" s="332">
        <f>F31/25</f>
        <v>5.1063999999999998</v>
      </c>
      <c r="H10" s="332">
        <f t="shared" si="0"/>
        <v>9.3617333333333335</v>
      </c>
      <c r="I10" s="327"/>
      <c r="J10" s="330">
        <v>4</v>
      </c>
      <c r="K10" s="331">
        <v>19.72</v>
      </c>
      <c r="L10" s="331">
        <v>8.5</v>
      </c>
      <c r="M10" s="331">
        <v>4.04</v>
      </c>
      <c r="N10" s="331">
        <v>0.08</v>
      </c>
      <c r="O10" s="331">
        <v>32.340000000000003</v>
      </c>
      <c r="P10" s="332">
        <f>O31/25</f>
        <v>4.7427999999999999</v>
      </c>
      <c r="Q10" s="332">
        <f t="shared" si="1"/>
        <v>8.6951333333333327</v>
      </c>
    </row>
    <row r="11" spans="1:17">
      <c r="A11" s="330">
        <v>5</v>
      </c>
      <c r="B11" s="331">
        <v>29.05</v>
      </c>
      <c r="C11" s="331">
        <v>5.27</v>
      </c>
      <c r="D11" s="331">
        <v>6.07</v>
      </c>
      <c r="E11" s="331">
        <v>0.1</v>
      </c>
      <c r="F11" s="331">
        <v>40.49</v>
      </c>
      <c r="G11" s="332">
        <f>F31/25</f>
        <v>5.1063999999999998</v>
      </c>
      <c r="H11" s="332">
        <f t="shared" si="0"/>
        <v>9.3617333333333335</v>
      </c>
      <c r="I11" s="327"/>
      <c r="J11" s="330">
        <v>5</v>
      </c>
      <c r="K11" s="331">
        <v>25.48</v>
      </c>
      <c r="L11" s="331">
        <v>7.57</v>
      </c>
      <c r="M11" s="331">
        <v>4.38</v>
      </c>
      <c r="N11" s="331">
        <v>0.11</v>
      </c>
      <c r="O11" s="331">
        <v>37.54</v>
      </c>
      <c r="P11" s="332">
        <f>O31/25</f>
        <v>4.7427999999999999</v>
      </c>
      <c r="Q11" s="332">
        <f t="shared" si="1"/>
        <v>8.6951333333333327</v>
      </c>
    </row>
    <row r="12" spans="1:17">
      <c r="A12" s="330">
        <v>6</v>
      </c>
      <c r="B12" s="331">
        <v>35.049999999999997</v>
      </c>
      <c r="C12" s="331">
        <v>4.76</v>
      </c>
      <c r="D12" s="331">
        <v>6.35</v>
      </c>
      <c r="E12" s="331">
        <v>0.13</v>
      </c>
      <c r="F12" s="331">
        <v>46.29</v>
      </c>
      <c r="G12" s="332">
        <f>F31/25</f>
        <v>5.1063999999999998</v>
      </c>
      <c r="H12" s="332">
        <f t="shared" si="0"/>
        <v>9.3617333333333335</v>
      </c>
      <c r="I12" s="327"/>
      <c r="J12" s="330">
        <v>6</v>
      </c>
      <c r="K12" s="331">
        <v>31.06</v>
      </c>
      <c r="L12" s="331">
        <v>6.93</v>
      </c>
      <c r="M12" s="331">
        <v>4.57</v>
      </c>
      <c r="N12" s="331">
        <v>0.14000000000000001</v>
      </c>
      <c r="O12" s="331">
        <v>42.7</v>
      </c>
      <c r="P12" s="332">
        <f>O31/25</f>
        <v>4.7427999999999999</v>
      </c>
      <c r="Q12" s="332">
        <f t="shared" si="1"/>
        <v>8.6951333333333327</v>
      </c>
    </row>
    <row r="13" spans="1:17">
      <c r="A13" s="330">
        <v>7</v>
      </c>
      <c r="B13" s="331">
        <v>40.98</v>
      </c>
      <c r="C13" s="331">
        <v>4.28</v>
      </c>
      <c r="D13" s="331">
        <v>6.3</v>
      </c>
      <c r="E13" s="331">
        <v>0.16</v>
      </c>
      <c r="F13" s="331">
        <v>51.72</v>
      </c>
      <c r="G13" s="332">
        <f>F31/25</f>
        <v>5.1063999999999998</v>
      </c>
      <c r="H13" s="332">
        <f t="shared" si="0"/>
        <v>9.3617333333333335</v>
      </c>
      <c r="I13" s="327"/>
      <c r="J13" s="330">
        <v>7</v>
      </c>
      <c r="K13" s="331">
        <v>36.630000000000003</v>
      </c>
      <c r="L13" s="331">
        <v>6.25</v>
      </c>
      <c r="M13" s="331">
        <v>4.5199999999999996</v>
      </c>
      <c r="N13" s="331">
        <v>0.17</v>
      </c>
      <c r="O13" s="331">
        <v>47.57</v>
      </c>
      <c r="P13" s="332">
        <f>O31/25</f>
        <v>4.7427999999999999</v>
      </c>
      <c r="Q13" s="332">
        <f t="shared" si="1"/>
        <v>8.6951333333333327</v>
      </c>
    </row>
    <row r="14" spans="1:17">
      <c r="A14" s="330">
        <v>8</v>
      </c>
      <c r="B14" s="331">
        <v>47</v>
      </c>
      <c r="C14" s="331">
        <v>3.93</v>
      </c>
      <c r="D14" s="331">
        <v>6.42</v>
      </c>
      <c r="E14" s="331">
        <v>0.45</v>
      </c>
      <c r="F14" s="331">
        <v>57.8</v>
      </c>
      <c r="G14" s="332">
        <f>F31/25</f>
        <v>5.1063999999999998</v>
      </c>
      <c r="H14" s="332">
        <f t="shared" si="0"/>
        <v>9.3617333333333335</v>
      </c>
      <c r="I14" s="327"/>
      <c r="J14" s="330">
        <v>8</v>
      </c>
      <c r="K14" s="331">
        <v>42.3</v>
      </c>
      <c r="L14" s="331">
        <v>5.7</v>
      </c>
      <c r="M14" s="331">
        <v>4.6100000000000003</v>
      </c>
      <c r="N14" s="331">
        <v>0.39</v>
      </c>
      <c r="O14" s="331">
        <v>53</v>
      </c>
      <c r="P14" s="332">
        <f>O31/25</f>
        <v>4.7427999999999999</v>
      </c>
      <c r="Q14" s="332">
        <f t="shared" si="1"/>
        <v>8.6951333333333327</v>
      </c>
    </row>
    <row r="15" spans="1:17">
      <c r="A15" s="330">
        <v>9</v>
      </c>
      <c r="B15" s="331">
        <v>52.92</v>
      </c>
      <c r="C15" s="331">
        <v>3.66</v>
      </c>
      <c r="D15" s="331">
        <v>6.58</v>
      </c>
      <c r="E15" s="331">
        <v>0.84</v>
      </c>
      <c r="F15" s="331">
        <v>64</v>
      </c>
      <c r="G15" s="332">
        <f>F31/25</f>
        <v>5.1063999999999998</v>
      </c>
      <c r="H15" s="332">
        <f t="shared" si="0"/>
        <v>9.3617333333333335</v>
      </c>
      <c r="I15" s="327"/>
      <c r="J15" s="330">
        <v>9</v>
      </c>
      <c r="K15" s="331">
        <v>47.9</v>
      </c>
      <c r="L15" s="331">
        <v>5.24</v>
      </c>
      <c r="M15" s="331">
        <v>4.74</v>
      </c>
      <c r="N15" s="331">
        <v>0.69</v>
      </c>
      <c r="O15" s="331">
        <v>58.57</v>
      </c>
      <c r="P15" s="332">
        <f>O31/25</f>
        <v>4.7427999999999999</v>
      </c>
      <c r="Q15" s="332">
        <f t="shared" si="1"/>
        <v>8.6951333333333327</v>
      </c>
    </row>
    <row r="16" spans="1:17">
      <c r="A16" s="330">
        <v>10</v>
      </c>
      <c r="B16" s="331">
        <v>58.69</v>
      </c>
      <c r="C16" s="331">
        <v>3.46</v>
      </c>
      <c r="D16" s="331">
        <v>6.73</v>
      </c>
      <c r="E16" s="331">
        <v>1.1000000000000001</v>
      </c>
      <c r="F16" s="331">
        <v>69.98</v>
      </c>
      <c r="G16" s="332">
        <f>F31/25</f>
        <v>5.1063999999999998</v>
      </c>
      <c r="H16" s="332">
        <f t="shared" si="0"/>
        <v>9.3617333333333335</v>
      </c>
      <c r="I16" s="327"/>
      <c r="J16" s="330">
        <v>10</v>
      </c>
      <c r="K16" s="331">
        <v>53.4</v>
      </c>
      <c r="L16" s="331">
        <v>4.8600000000000003</v>
      </c>
      <c r="M16" s="331">
        <v>4.8600000000000003</v>
      </c>
      <c r="N16" s="331">
        <v>0.89</v>
      </c>
      <c r="O16" s="331">
        <v>64.010000000000005</v>
      </c>
      <c r="P16" s="332">
        <f>O31/25</f>
        <v>4.7427999999999999</v>
      </c>
      <c r="Q16" s="332">
        <f t="shared" si="1"/>
        <v>8.6951333333333327</v>
      </c>
    </row>
    <row r="17" spans="1:17">
      <c r="A17" s="330">
        <v>11</v>
      </c>
      <c r="B17" s="331">
        <v>64.319999999999993</v>
      </c>
      <c r="C17" s="331">
        <v>3.3</v>
      </c>
      <c r="D17" s="331">
        <v>6.89</v>
      </c>
      <c r="E17" s="331">
        <v>1.33</v>
      </c>
      <c r="F17" s="331">
        <v>75.84</v>
      </c>
      <c r="G17" s="332">
        <f>F31/25</f>
        <v>5.1063999999999998</v>
      </c>
      <c r="H17" s="332">
        <f t="shared" si="0"/>
        <v>9.3617333333333335</v>
      </c>
      <c r="I17" s="327"/>
      <c r="J17" s="330">
        <v>11</v>
      </c>
      <c r="K17" s="331">
        <v>58.78</v>
      </c>
      <c r="L17" s="331">
        <v>4.54</v>
      </c>
      <c r="M17" s="331">
        <v>4.99</v>
      </c>
      <c r="N17" s="331">
        <v>1.07</v>
      </c>
      <c r="O17" s="331">
        <v>69.38</v>
      </c>
      <c r="P17" s="332">
        <f>O31/25</f>
        <v>4.7427999999999999</v>
      </c>
      <c r="Q17" s="332">
        <f t="shared" si="1"/>
        <v>8.6951333333333327</v>
      </c>
    </row>
    <row r="18" spans="1:17">
      <c r="A18" s="330">
        <v>12</v>
      </c>
      <c r="B18" s="331">
        <v>69.760000000000005</v>
      </c>
      <c r="C18" s="331">
        <v>3.17</v>
      </c>
      <c r="D18" s="331">
        <v>7.05</v>
      </c>
      <c r="E18" s="331">
        <v>1.55</v>
      </c>
      <c r="F18" s="331">
        <v>81.53</v>
      </c>
      <c r="G18" s="332">
        <f>F31/25</f>
        <v>5.1063999999999998</v>
      </c>
      <c r="H18" s="332">
        <f t="shared" si="0"/>
        <v>9.3617333333333335</v>
      </c>
      <c r="I18" s="327"/>
      <c r="J18" s="330">
        <v>12</v>
      </c>
      <c r="K18" s="331">
        <v>64.010000000000005</v>
      </c>
      <c r="L18" s="331">
        <v>4.2699999999999996</v>
      </c>
      <c r="M18" s="331">
        <v>5.12</v>
      </c>
      <c r="N18" s="331">
        <v>1.24</v>
      </c>
      <c r="O18" s="331">
        <v>74.64</v>
      </c>
      <c r="P18" s="332">
        <f>O31/25</f>
        <v>4.7427999999999999</v>
      </c>
      <c r="Q18" s="332">
        <f t="shared" si="1"/>
        <v>8.6951333333333327</v>
      </c>
    </row>
    <row r="19" spans="1:17">
      <c r="A19" s="330">
        <v>13</v>
      </c>
      <c r="B19" s="331">
        <v>75</v>
      </c>
      <c r="C19" s="331">
        <v>3.07</v>
      </c>
      <c r="D19" s="331">
        <v>7.22</v>
      </c>
      <c r="E19" s="331">
        <v>1.78</v>
      </c>
      <c r="F19" s="331">
        <v>87.07</v>
      </c>
      <c r="G19" s="332">
        <f>F31/25</f>
        <v>5.1063999999999998</v>
      </c>
      <c r="H19" s="332">
        <f t="shared" si="0"/>
        <v>9.3617333333333335</v>
      </c>
      <c r="I19" s="327"/>
      <c r="J19" s="330">
        <v>13</v>
      </c>
      <c r="K19" s="331">
        <v>69.05</v>
      </c>
      <c r="L19" s="331">
        <v>4.03</v>
      </c>
      <c r="M19" s="331">
        <v>5.26</v>
      </c>
      <c r="N19" s="331">
        <v>1.42</v>
      </c>
      <c r="O19" s="331">
        <v>79.760000000000005</v>
      </c>
      <c r="P19" s="332">
        <f>O31/25</f>
        <v>4.7427999999999999</v>
      </c>
      <c r="Q19" s="332">
        <f t="shared" si="1"/>
        <v>8.6951333333333327</v>
      </c>
    </row>
    <row r="20" spans="1:17">
      <c r="A20" s="330">
        <v>14</v>
      </c>
      <c r="B20" s="331">
        <v>79.98</v>
      </c>
      <c r="C20" s="331">
        <v>2.98</v>
      </c>
      <c r="D20" s="331">
        <v>7.39</v>
      </c>
      <c r="E20" s="331">
        <v>2.0099999999999998</v>
      </c>
      <c r="F20" s="331">
        <v>92.36</v>
      </c>
      <c r="G20" s="332">
        <f>F31/25</f>
        <v>5.1063999999999998</v>
      </c>
      <c r="H20" s="332">
        <f t="shared" si="0"/>
        <v>9.3617333333333335</v>
      </c>
      <c r="I20" s="327"/>
      <c r="J20" s="330">
        <v>14</v>
      </c>
      <c r="K20" s="331">
        <v>73.86</v>
      </c>
      <c r="L20" s="331">
        <v>3.83</v>
      </c>
      <c r="M20" s="331">
        <v>5.41</v>
      </c>
      <c r="N20" s="331">
        <v>1.61</v>
      </c>
      <c r="O20" s="331">
        <v>84.71</v>
      </c>
      <c r="P20" s="332">
        <f>O31/25</f>
        <v>4.7427999999999999</v>
      </c>
      <c r="Q20" s="332">
        <f t="shared" si="1"/>
        <v>8.6951333333333327</v>
      </c>
    </row>
    <row r="21" spans="1:17">
      <c r="A21" s="330">
        <v>15</v>
      </c>
      <c r="B21" s="331">
        <v>84.69</v>
      </c>
      <c r="C21" s="331">
        <v>2.91</v>
      </c>
      <c r="D21" s="331">
        <v>7.56</v>
      </c>
      <c r="E21" s="331">
        <v>2.2400000000000002</v>
      </c>
      <c r="F21" s="331">
        <v>97.4</v>
      </c>
      <c r="G21" s="332">
        <f>F31/25</f>
        <v>5.1063999999999998</v>
      </c>
      <c r="H21" s="332">
        <f t="shared" si="0"/>
        <v>9.3617333333333335</v>
      </c>
      <c r="I21" s="327"/>
      <c r="J21" s="330">
        <v>15</v>
      </c>
      <c r="K21" s="331">
        <v>78.430000000000007</v>
      </c>
      <c r="L21" s="331">
        <v>3.66</v>
      </c>
      <c r="M21" s="331">
        <v>5.56</v>
      </c>
      <c r="N21" s="331">
        <v>1.79</v>
      </c>
      <c r="O21" s="331">
        <v>89.44</v>
      </c>
      <c r="P21" s="332">
        <f>O31/25</f>
        <v>4.7427999999999999</v>
      </c>
      <c r="Q21" s="332">
        <f t="shared" si="1"/>
        <v>8.6951333333333327</v>
      </c>
    </row>
    <row r="22" spans="1:17">
      <c r="A22" s="330">
        <v>16</v>
      </c>
      <c r="B22" s="331">
        <v>89.1</v>
      </c>
      <c r="C22" s="331">
        <v>2.85</v>
      </c>
      <c r="D22" s="331">
        <v>7.74</v>
      </c>
      <c r="E22" s="331">
        <v>2.4700000000000002</v>
      </c>
      <c r="F22" s="331">
        <v>102.16</v>
      </c>
      <c r="G22" s="332">
        <f>F31/25</f>
        <v>5.1063999999999998</v>
      </c>
      <c r="H22" s="332">
        <f t="shared" si="0"/>
        <v>9.3617333333333335</v>
      </c>
      <c r="I22" s="327"/>
      <c r="J22" s="330">
        <v>16</v>
      </c>
      <c r="K22" s="331">
        <v>82.71</v>
      </c>
      <c r="L22" s="331">
        <v>3.51</v>
      </c>
      <c r="M22" s="331">
        <v>5.71</v>
      </c>
      <c r="N22" s="331">
        <v>1.98</v>
      </c>
      <c r="O22" s="331">
        <v>93.91</v>
      </c>
      <c r="P22" s="332">
        <f>O31/25</f>
        <v>4.7427999999999999</v>
      </c>
      <c r="Q22" s="332">
        <f t="shared" si="1"/>
        <v>8.6951333333333327</v>
      </c>
    </row>
    <row r="23" spans="1:17">
      <c r="A23" s="330">
        <v>17</v>
      </c>
      <c r="B23" s="331">
        <v>93.19</v>
      </c>
      <c r="C23" s="331">
        <v>2.8</v>
      </c>
      <c r="D23" s="331">
        <v>7.9</v>
      </c>
      <c r="E23" s="331">
        <v>2.7</v>
      </c>
      <c r="F23" s="331">
        <v>106.59</v>
      </c>
      <c r="G23" s="332">
        <f>F31/25</f>
        <v>5.1063999999999998</v>
      </c>
      <c r="H23" s="332">
        <f t="shared" si="0"/>
        <v>9.3617333333333335</v>
      </c>
      <c r="I23" s="327"/>
      <c r="J23" s="330">
        <v>17</v>
      </c>
      <c r="K23" s="331">
        <v>86.69</v>
      </c>
      <c r="L23" s="331">
        <v>3.39</v>
      </c>
      <c r="M23" s="331">
        <v>5.86</v>
      </c>
      <c r="N23" s="331">
        <v>2.17</v>
      </c>
      <c r="O23" s="331">
        <v>98.11</v>
      </c>
      <c r="P23" s="332">
        <f>O31/25</f>
        <v>4.7427999999999999</v>
      </c>
      <c r="Q23" s="332">
        <f t="shared" si="1"/>
        <v>8.6951333333333327</v>
      </c>
    </row>
    <row r="24" spans="1:17">
      <c r="A24" s="330">
        <v>18</v>
      </c>
      <c r="B24" s="331">
        <v>96.9</v>
      </c>
      <c r="C24" s="331">
        <v>2.76</v>
      </c>
      <c r="D24" s="331">
        <v>8.06</v>
      </c>
      <c r="E24" s="331">
        <v>2.92</v>
      </c>
      <c r="F24" s="331">
        <v>110.64</v>
      </c>
      <c r="G24" s="332">
        <f>F31/25</f>
        <v>5.1063999999999998</v>
      </c>
      <c r="H24" s="332">
        <f t="shared" si="0"/>
        <v>9.3617333333333335</v>
      </c>
      <c r="I24" s="327"/>
      <c r="J24" s="330">
        <v>18</v>
      </c>
      <c r="K24" s="331">
        <v>90.33</v>
      </c>
      <c r="L24" s="331">
        <v>3.28</v>
      </c>
      <c r="M24" s="331">
        <v>6.01</v>
      </c>
      <c r="N24" s="331">
        <v>2.36</v>
      </c>
      <c r="O24" s="331">
        <v>101.98</v>
      </c>
      <c r="P24" s="332">
        <f>O31/25</f>
        <v>4.7427999999999999</v>
      </c>
      <c r="Q24" s="332">
        <f t="shared" si="1"/>
        <v>8.6951333333333327</v>
      </c>
    </row>
    <row r="25" spans="1:17">
      <c r="A25" s="330">
        <v>19</v>
      </c>
      <c r="B25" s="331">
        <v>100.24</v>
      </c>
      <c r="C25" s="331">
        <v>2.73</v>
      </c>
      <c r="D25" s="331">
        <v>8.2100000000000009</v>
      </c>
      <c r="E25" s="331">
        <v>3.15</v>
      </c>
      <c r="F25" s="331">
        <v>114.33</v>
      </c>
      <c r="G25" s="332">
        <f>F31/25</f>
        <v>5.1063999999999998</v>
      </c>
      <c r="H25" s="332">
        <f t="shared" si="0"/>
        <v>9.3617333333333335</v>
      </c>
      <c r="I25" s="327"/>
      <c r="J25" s="330">
        <v>19</v>
      </c>
      <c r="K25" s="331">
        <v>93.62</v>
      </c>
      <c r="L25" s="331">
        <v>3.19</v>
      </c>
      <c r="M25" s="331">
        <v>6.15</v>
      </c>
      <c r="N25" s="331">
        <v>2.5499999999999998</v>
      </c>
      <c r="O25" s="331">
        <v>105.51</v>
      </c>
      <c r="P25" s="332">
        <f>O31/25</f>
        <v>4.7427999999999999</v>
      </c>
      <c r="Q25" s="332">
        <f t="shared" si="1"/>
        <v>8.6951333333333327</v>
      </c>
    </row>
    <row r="26" spans="1:17">
      <c r="A26" s="330">
        <v>20</v>
      </c>
      <c r="B26" s="331">
        <v>103.21</v>
      </c>
      <c r="C26" s="331">
        <v>2.71</v>
      </c>
      <c r="D26" s="331">
        <v>8.33</v>
      </c>
      <c r="E26" s="331">
        <v>3.36</v>
      </c>
      <c r="F26" s="331">
        <v>117.61</v>
      </c>
      <c r="G26" s="332">
        <f>F31/25</f>
        <v>5.1063999999999998</v>
      </c>
      <c r="H26" s="332">
        <f t="shared" si="0"/>
        <v>9.3617333333333335</v>
      </c>
      <c r="I26" s="327"/>
      <c r="J26" s="330">
        <v>20</v>
      </c>
      <c r="K26" s="331">
        <v>96.54</v>
      </c>
      <c r="L26" s="331">
        <v>3.12</v>
      </c>
      <c r="M26" s="331">
        <v>6.27</v>
      </c>
      <c r="N26" s="331">
        <v>2.73</v>
      </c>
      <c r="O26" s="331">
        <v>108.66</v>
      </c>
      <c r="P26" s="332">
        <f>O31/25</f>
        <v>4.7427999999999999</v>
      </c>
      <c r="Q26" s="332">
        <f t="shared" si="1"/>
        <v>8.6951333333333327</v>
      </c>
    </row>
    <row r="27" spans="1:17">
      <c r="A27" s="330">
        <v>21</v>
      </c>
      <c r="B27" s="331">
        <v>105.77</v>
      </c>
      <c r="C27" s="331">
        <v>2.69</v>
      </c>
      <c r="D27" s="331">
        <v>8.44</v>
      </c>
      <c r="E27" s="331">
        <v>3.57</v>
      </c>
      <c r="F27" s="331">
        <v>120.47</v>
      </c>
      <c r="G27" s="332">
        <f>F31/25</f>
        <v>5.1063999999999998</v>
      </c>
      <c r="H27" s="332">
        <f t="shared" si="0"/>
        <v>9.3617333333333335</v>
      </c>
      <c r="I27" s="327"/>
      <c r="J27" s="330">
        <v>21</v>
      </c>
      <c r="K27" s="331">
        <v>99.09</v>
      </c>
      <c r="L27" s="331">
        <v>3.06</v>
      </c>
      <c r="M27" s="331">
        <v>6.39</v>
      </c>
      <c r="N27" s="331">
        <v>2.91</v>
      </c>
      <c r="O27" s="331">
        <v>111.45</v>
      </c>
      <c r="P27" s="332">
        <f>O31/25</f>
        <v>4.7427999999999999</v>
      </c>
      <c r="Q27" s="332">
        <f t="shared" si="1"/>
        <v>8.6951333333333327</v>
      </c>
    </row>
    <row r="28" spans="1:17">
      <c r="A28" s="330">
        <v>22</v>
      </c>
      <c r="B28" s="331">
        <v>107.89</v>
      </c>
      <c r="C28" s="331">
        <v>2.68</v>
      </c>
      <c r="D28" s="331">
        <v>8.5399999999999991</v>
      </c>
      <c r="E28" s="331">
        <v>3.77</v>
      </c>
      <c r="F28" s="331">
        <v>122.88</v>
      </c>
      <c r="G28" s="332">
        <f>F31/25</f>
        <v>5.1063999999999998</v>
      </c>
      <c r="H28" s="332">
        <f t="shared" si="0"/>
        <v>9.3617333333333335</v>
      </c>
      <c r="I28" s="327"/>
      <c r="J28" s="330">
        <v>22</v>
      </c>
      <c r="K28" s="331">
        <v>101.24</v>
      </c>
      <c r="L28" s="331">
        <v>3</v>
      </c>
      <c r="M28" s="331">
        <v>6.49</v>
      </c>
      <c r="N28" s="331">
        <v>3.08</v>
      </c>
      <c r="O28" s="331">
        <v>113.81</v>
      </c>
      <c r="P28" s="332">
        <f>O31/25</f>
        <v>4.7427999999999999</v>
      </c>
      <c r="Q28" s="332">
        <f t="shared" si="1"/>
        <v>8.6951333333333327</v>
      </c>
    </row>
    <row r="29" spans="1:17">
      <c r="A29" s="330">
        <v>23</v>
      </c>
      <c r="B29" s="331">
        <v>109.65</v>
      </c>
      <c r="C29" s="331">
        <v>2.67</v>
      </c>
      <c r="D29" s="331">
        <v>8.61</v>
      </c>
      <c r="E29" s="331">
        <v>3.96</v>
      </c>
      <c r="F29" s="331">
        <v>124.89</v>
      </c>
      <c r="G29" s="332">
        <f>F31/25</f>
        <v>5.1063999999999998</v>
      </c>
      <c r="H29" s="332">
        <f t="shared" si="0"/>
        <v>9.3617333333333335</v>
      </c>
      <c r="I29" s="327"/>
      <c r="J29" s="330">
        <v>23</v>
      </c>
      <c r="K29" s="331">
        <v>103.01</v>
      </c>
      <c r="L29" s="331">
        <v>2.96</v>
      </c>
      <c r="M29" s="331">
        <v>6.58</v>
      </c>
      <c r="N29" s="331">
        <v>3.25</v>
      </c>
      <c r="O29" s="331">
        <v>115.8</v>
      </c>
      <c r="P29" s="332">
        <f>O31/25</f>
        <v>4.7427999999999999</v>
      </c>
      <c r="Q29" s="332">
        <f t="shared" si="1"/>
        <v>8.6951333333333327</v>
      </c>
    </row>
    <row r="30" spans="1:17">
      <c r="A30" s="330">
        <v>24</v>
      </c>
      <c r="B30" s="331">
        <v>111.01</v>
      </c>
      <c r="C30" s="331">
        <v>2.67</v>
      </c>
      <c r="D30" s="331">
        <v>8.67</v>
      </c>
      <c r="E30" s="331">
        <v>4.1399999999999997</v>
      </c>
      <c r="F30" s="331">
        <v>126.49</v>
      </c>
      <c r="G30" s="332">
        <f>F31/25</f>
        <v>5.1063999999999998</v>
      </c>
      <c r="H30" s="332">
        <f t="shared" si="0"/>
        <v>9.3617333333333335</v>
      </c>
      <c r="I30" s="327"/>
      <c r="J30" s="330">
        <v>24</v>
      </c>
      <c r="K30" s="331">
        <v>104.39</v>
      </c>
      <c r="L30" s="331">
        <v>2.92</v>
      </c>
      <c r="M30" s="331">
        <v>6.65</v>
      </c>
      <c r="N30" s="331">
        <v>3.41</v>
      </c>
      <c r="O30" s="331">
        <v>117.37</v>
      </c>
      <c r="P30" s="332">
        <f>O31/25</f>
        <v>4.7427999999999999</v>
      </c>
      <c r="Q30" s="332">
        <f t="shared" si="1"/>
        <v>8.6951333333333327</v>
      </c>
    </row>
    <row r="31" spans="1:17">
      <c r="A31" s="330">
        <v>25</v>
      </c>
      <c r="B31" s="331">
        <v>111.97</v>
      </c>
      <c r="C31" s="331">
        <v>2.66</v>
      </c>
      <c r="D31" s="331">
        <v>8.7200000000000006</v>
      </c>
      <c r="E31" s="331">
        <v>4.3099999999999996</v>
      </c>
      <c r="F31" s="331">
        <v>127.66</v>
      </c>
      <c r="G31" s="332">
        <f>F31/25</f>
        <v>5.1063999999999998</v>
      </c>
      <c r="H31" s="332">
        <f t="shared" si="0"/>
        <v>9.3617333333333335</v>
      </c>
      <c r="I31" s="327"/>
      <c r="J31" s="330">
        <v>25</v>
      </c>
      <c r="K31" s="331">
        <v>105.4</v>
      </c>
      <c r="L31" s="331">
        <v>2.89</v>
      </c>
      <c r="M31" s="331">
        <v>6.72</v>
      </c>
      <c r="N31" s="331">
        <v>3.56</v>
      </c>
      <c r="O31" s="331">
        <v>118.57</v>
      </c>
      <c r="P31" s="332">
        <f>O31/25</f>
        <v>4.7427999999999999</v>
      </c>
      <c r="Q31" s="332">
        <f t="shared" si="1"/>
        <v>8.6951333333333327</v>
      </c>
    </row>
    <row r="33" spans="1:1">
      <c r="A33" s="524" t="s">
        <v>530</v>
      </c>
    </row>
  </sheetData>
  <mergeCells count="1">
    <mergeCell ref="A2:Q2"/>
  </mergeCells>
  <pageMargins left="0.7" right="0.7" top="0.75" bottom="0.75" header="0.3" footer="0.3"/>
  <pageSetup orientation="portrait"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83"/>
  <sheetViews>
    <sheetView topLeftCell="A70" zoomScaleNormal="100" workbookViewId="0">
      <selection activeCell="A83" sqref="A83"/>
    </sheetView>
  </sheetViews>
  <sheetFormatPr defaultColWidth="9.140625" defaultRowHeight="15"/>
  <cols>
    <col min="1" max="1" width="59.85546875" style="54" customWidth="1"/>
    <col min="2" max="2" width="10.140625" style="54" bestFit="1" customWidth="1"/>
    <col min="3" max="3" width="4.85546875" style="54" customWidth="1"/>
    <col min="4" max="4" width="28.85546875" style="54" customWidth="1"/>
    <col min="5" max="5" width="10.140625" style="54" customWidth="1"/>
    <col min="6" max="6" width="4.85546875" style="54" customWidth="1"/>
    <col min="7" max="7" width="27.85546875" style="54" bestFit="1" customWidth="1"/>
    <col min="8" max="8" width="10.140625" style="54" customWidth="1"/>
    <col min="9" max="9" width="3.85546875" style="54" customWidth="1"/>
    <col min="10" max="10" width="27.85546875" style="54" bestFit="1" customWidth="1"/>
    <col min="11" max="11" width="12.140625" style="54" customWidth="1"/>
    <col min="12" max="16384" width="9.140625" style="54"/>
  </cols>
  <sheetData>
    <row r="1" spans="1:7">
      <c r="A1" s="62"/>
    </row>
    <row r="2" spans="1:7" ht="54.75" customHeight="1">
      <c r="A2" s="501" t="s">
        <v>479</v>
      </c>
      <c r="B2" s="502"/>
      <c r="C2" s="503"/>
      <c r="D2" s="503"/>
      <c r="E2" s="503"/>
      <c r="F2" s="503"/>
      <c r="G2" s="504"/>
    </row>
    <row r="3" spans="1:7">
      <c r="A3" s="63"/>
    </row>
    <row r="4" spans="1:7">
      <c r="A4" s="383" t="s">
        <v>303</v>
      </c>
      <c r="B4" s="59"/>
    </row>
    <row r="5" spans="1:7">
      <c r="A5" s="62" t="s">
        <v>304</v>
      </c>
      <c r="B5" s="59"/>
    </row>
    <row r="6" spans="1:7">
      <c r="A6" s="67" t="s">
        <v>306</v>
      </c>
      <c r="B6" s="132">
        <f>'2. ผลผลิตทะลายปาล์มสด'!B8</f>
        <v>0</v>
      </c>
    </row>
    <row r="7" spans="1:7">
      <c r="A7" s="54" t="s">
        <v>305</v>
      </c>
      <c r="B7" s="358"/>
    </row>
    <row r="8" spans="1:7">
      <c r="A8" s="54" t="s">
        <v>198</v>
      </c>
      <c r="B8" s="358"/>
    </row>
    <row r="9" spans="1:7">
      <c r="A9" s="54" t="s">
        <v>307</v>
      </c>
      <c r="B9" s="132">
        <f>B6*B7/100</f>
        <v>0</v>
      </c>
    </row>
    <row r="10" spans="1:7">
      <c r="A10" s="54" t="s">
        <v>308</v>
      </c>
      <c r="B10" s="132">
        <f>B6*B8/100</f>
        <v>0</v>
      </c>
    </row>
    <row r="11" spans="1:7">
      <c r="A11" s="62"/>
      <c r="B11" s="59"/>
    </row>
    <row r="12" spans="1:7">
      <c r="A12" s="383" t="s">
        <v>309</v>
      </c>
      <c r="B12" s="59"/>
    </row>
    <row r="13" spans="1:7">
      <c r="A13" s="395" t="s">
        <v>480</v>
      </c>
    </row>
    <row r="14" spans="1:7" ht="18">
      <c r="A14" s="65" t="s">
        <v>199</v>
      </c>
      <c r="B14" s="66">
        <f>'ข้อมูลค่าอัตโนมัติ Default data'!B7</f>
        <v>3.12</v>
      </c>
      <c r="D14" s="65" t="s">
        <v>201</v>
      </c>
      <c r="E14" s="358"/>
    </row>
    <row r="15" spans="1:7" ht="18">
      <c r="A15" s="65" t="s">
        <v>200</v>
      </c>
      <c r="B15" s="55">
        <f>'ข้อมูลค่าอัตโนมัติ Default data'!B8</f>
        <v>2.75</v>
      </c>
      <c r="D15" s="183" t="s">
        <v>318</v>
      </c>
      <c r="E15" s="358"/>
    </row>
    <row r="16" spans="1:7" ht="15.75" customHeight="1">
      <c r="A16" s="62"/>
      <c r="B16" s="59"/>
    </row>
    <row r="17" spans="1:11">
      <c r="A17" s="386" t="s">
        <v>310</v>
      </c>
      <c r="B17" s="55"/>
    </row>
    <row r="18" spans="1:11">
      <c r="A18" s="401" t="s">
        <v>203</v>
      </c>
      <c r="B18" s="55"/>
      <c r="D18" s="383" t="s">
        <v>204</v>
      </c>
      <c r="G18" s="383" t="s">
        <v>205</v>
      </c>
      <c r="J18" s="383" t="s">
        <v>207</v>
      </c>
    </row>
    <row r="19" spans="1:11" ht="18" customHeight="1">
      <c r="A19" s="432" t="s">
        <v>481</v>
      </c>
      <c r="B19" s="361"/>
      <c r="D19" s="433" t="s">
        <v>482</v>
      </c>
      <c r="E19" s="361">
        <v>0</v>
      </c>
      <c r="G19" s="433" t="s">
        <v>482</v>
      </c>
      <c r="H19" s="362">
        <v>0</v>
      </c>
      <c r="J19" s="402" t="s">
        <v>311</v>
      </c>
      <c r="K19" s="243">
        <v>0</v>
      </c>
    </row>
    <row r="20" spans="1:11">
      <c r="A20" s="54" t="s">
        <v>312</v>
      </c>
      <c r="B20" s="132">
        <f>B19*B6</f>
        <v>0</v>
      </c>
      <c r="D20" s="54" t="s">
        <v>312</v>
      </c>
      <c r="E20" s="132">
        <f>E19*B6</f>
        <v>0</v>
      </c>
      <c r="G20" s="54" t="s">
        <v>312</v>
      </c>
      <c r="H20" s="132">
        <f>H19*B6</f>
        <v>0</v>
      </c>
      <c r="J20" s="54" t="s">
        <v>312</v>
      </c>
      <c r="K20" s="132">
        <f>K19*B6</f>
        <v>0</v>
      </c>
    </row>
    <row r="21" spans="1:11">
      <c r="B21" s="59"/>
      <c r="E21" s="59"/>
    </row>
    <row r="22" spans="1:11">
      <c r="A22" s="387" t="s">
        <v>483</v>
      </c>
      <c r="B22" s="88"/>
    </row>
    <row r="23" spans="1:11" ht="18">
      <c r="A23" s="80" t="s">
        <v>210</v>
      </c>
      <c r="B23" s="122">
        <f>(B20*B14+E20*B15+H20*E14+K20*E15)/1000</f>
        <v>0</v>
      </c>
    </row>
    <row r="24" spans="1:11">
      <c r="A24" s="62"/>
      <c r="B24" s="59"/>
    </row>
    <row r="25" spans="1:11">
      <c r="A25" s="434" t="s">
        <v>484</v>
      </c>
      <c r="B25" s="73"/>
      <c r="C25" s="67"/>
    </row>
    <row r="26" spans="1:11">
      <c r="A26" s="387" t="s">
        <v>313</v>
      </c>
      <c r="C26" s="67"/>
    </row>
    <row r="27" spans="1:11">
      <c r="A27" s="67" t="s">
        <v>9</v>
      </c>
      <c r="B27" s="99">
        <f>'ข้อมูลค่าอัตโนมัติ Default data'!B19</f>
        <v>0.67249999999999999</v>
      </c>
      <c r="C27" s="67"/>
    </row>
    <row r="28" spans="1:11">
      <c r="A28" s="67" t="s">
        <v>10</v>
      </c>
      <c r="B28" s="99">
        <f>'ข้อมูลค่าอัตโนมัติ Default data'!B20</f>
        <v>13.1</v>
      </c>
      <c r="C28" s="67"/>
    </row>
    <row r="29" spans="1:11" ht="18">
      <c r="A29" s="67" t="s">
        <v>314</v>
      </c>
      <c r="B29" s="99">
        <f>'ข้อมูลค่าอัตโนมัติ Default data'!B21</f>
        <v>22.25</v>
      </c>
      <c r="C29" s="67"/>
    </row>
    <row r="30" spans="1:11">
      <c r="A30" s="67" t="s">
        <v>11</v>
      </c>
      <c r="B30" s="99">
        <f>'ข้อมูลค่าอัตโนมัติ Default data'!B22</f>
        <v>0.22</v>
      </c>
      <c r="C30" s="67"/>
    </row>
    <row r="31" spans="1:11" s="67" customFormat="1">
      <c r="A31" s="166"/>
      <c r="B31" s="73"/>
      <c r="C31" s="54"/>
      <c r="D31" s="54"/>
      <c r="E31" s="54"/>
    </row>
    <row r="32" spans="1:11" s="79" customFormat="1">
      <c r="A32" s="166" t="s">
        <v>315</v>
      </c>
      <c r="B32" s="73"/>
      <c r="C32" s="54"/>
      <c r="D32" s="54"/>
      <c r="E32" s="54"/>
    </row>
    <row r="33" spans="1:11">
      <c r="A33" s="120" t="s">
        <v>415</v>
      </c>
      <c r="B33" s="184">
        <f>B6*B27</f>
        <v>0</v>
      </c>
    </row>
    <row r="34" spans="1:11" ht="18">
      <c r="A34" s="67" t="s">
        <v>316</v>
      </c>
      <c r="B34" s="60">
        <f>B33*B28/1000</f>
        <v>0</v>
      </c>
    </row>
    <row r="35" spans="1:11">
      <c r="A35" s="67"/>
    </row>
    <row r="36" spans="1:11">
      <c r="A36" s="104" t="s">
        <v>317</v>
      </c>
      <c r="B36" s="73"/>
    </row>
    <row r="37" spans="1:11">
      <c r="A37" s="121" t="s">
        <v>385</v>
      </c>
      <c r="B37" s="37"/>
    </row>
    <row r="38" spans="1:11">
      <c r="A38" s="121" t="s">
        <v>485</v>
      </c>
      <c r="B38" s="37"/>
    </row>
    <row r="39" spans="1:11">
      <c r="A39" s="121" t="s">
        <v>486</v>
      </c>
      <c r="B39" s="37"/>
      <c r="G39" s="505" t="s">
        <v>331</v>
      </c>
      <c r="H39" s="505"/>
      <c r="I39" s="505"/>
      <c r="J39" s="505"/>
      <c r="K39" s="505"/>
    </row>
    <row r="40" spans="1:11" ht="15.75" thickBot="1">
      <c r="A40" s="121"/>
      <c r="B40" s="81" t="str">
        <f>IF(SUM(B37:B39)=100,"","คำเตือน!")</f>
        <v>คำเตือน!</v>
      </c>
      <c r="G40" s="506"/>
      <c r="H40" s="506"/>
      <c r="I40" s="506"/>
      <c r="J40" s="506"/>
      <c r="K40" s="506"/>
    </row>
    <row r="41" spans="1:11" ht="18" customHeight="1">
      <c r="A41" s="403" t="s">
        <v>319</v>
      </c>
      <c r="B41" s="79"/>
      <c r="G41" s="404" t="s">
        <v>332</v>
      </c>
      <c r="H41" s="297"/>
      <c r="I41" s="298"/>
      <c r="J41" s="299" t="s">
        <v>333</v>
      </c>
      <c r="K41" s="195"/>
    </row>
    <row r="42" spans="1:11" ht="18" customHeight="1">
      <c r="A42" s="431" t="s">
        <v>490</v>
      </c>
      <c r="B42" s="123">
        <f>'ข้อมูลค่าอัตโนมัติ Default data'!$B23</f>
        <v>7.8</v>
      </c>
      <c r="G42" s="300" t="s">
        <v>352</v>
      </c>
      <c r="H42" s="245"/>
      <c r="I42" s="249"/>
      <c r="J42" s="301">
        <v>0.42627999999999999</v>
      </c>
      <c r="K42" s="248"/>
    </row>
    <row r="43" spans="1:11" ht="18" customHeight="1">
      <c r="A43" s="107" t="s">
        <v>489</v>
      </c>
      <c r="B43" s="109">
        <f>'ข้อมูลค่าอัตโนมัติ Default data'!$B24</f>
        <v>15</v>
      </c>
      <c r="G43" s="300" t="s">
        <v>351</v>
      </c>
      <c r="H43" s="245"/>
      <c r="I43" s="249"/>
      <c r="J43" s="301">
        <v>9.8169999999999993E-2</v>
      </c>
      <c r="K43" s="248"/>
    </row>
    <row r="44" spans="1:11" ht="18" customHeight="1">
      <c r="A44" s="107" t="s">
        <v>491</v>
      </c>
      <c r="B44" s="109">
        <f>'ข้อมูลค่าอัตโนมัติ Default data'!$B25</f>
        <v>12</v>
      </c>
      <c r="G44" s="300" t="s">
        <v>350</v>
      </c>
      <c r="H44" s="245"/>
      <c r="I44" s="249"/>
      <c r="J44" s="301">
        <v>0.52895999999999999</v>
      </c>
      <c r="K44" s="248"/>
    </row>
    <row r="45" spans="1:11" ht="18" customHeight="1">
      <c r="A45" s="107" t="s">
        <v>494</v>
      </c>
      <c r="B45" s="85">
        <f>(100-B42)-(100-B42)*B43/100</f>
        <v>78.37</v>
      </c>
      <c r="G45" s="300" t="s">
        <v>349</v>
      </c>
      <c r="H45" s="245"/>
      <c r="I45" s="249"/>
      <c r="J45" s="301">
        <v>0.20859</v>
      </c>
      <c r="K45" s="248"/>
    </row>
    <row r="46" spans="1:11" ht="18" customHeight="1">
      <c r="A46" s="107" t="s">
        <v>492</v>
      </c>
      <c r="B46" s="123">
        <f>'ข้อมูลค่าอัตโนมัติ Default data'!$B26</f>
        <v>1.2</v>
      </c>
      <c r="G46" s="300" t="s">
        <v>348</v>
      </c>
      <c r="H46" s="245"/>
      <c r="I46" s="249"/>
      <c r="J46" s="301">
        <v>0.12277</v>
      </c>
      <c r="K46" s="248"/>
    </row>
    <row r="47" spans="1:11" ht="18" customHeight="1">
      <c r="A47" s="431" t="s">
        <v>493</v>
      </c>
      <c r="B47" s="85">
        <f>B42+((100-B42)*B43/100*B44/100)+(B45*B46/100)</f>
        <v>10.400040000000001</v>
      </c>
      <c r="G47" s="300" t="s">
        <v>347</v>
      </c>
      <c r="H47" s="245"/>
      <c r="I47" s="249"/>
      <c r="J47" s="301">
        <v>0.22996</v>
      </c>
      <c r="K47" s="248"/>
    </row>
    <row r="48" spans="1:11" ht="18" customHeight="1">
      <c r="A48" s="107" t="s">
        <v>386</v>
      </c>
      <c r="B48" s="109">
        <f>'ข้อมูลค่าอัตโนมัติ Default data'!$B27</f>
        <v>40</v>
      </c>
      <c r="G48" s="300" t="s">
        <v>346</v>
      </c>
      <c r="H48" s="245"/>
      <c r="I48" s="249"/>
      <c r="J48" s="301">
        <v>5.4359999999999999E-2</v>
      </c>
      <c r="K48" s="248"/>
    </row>
    <row r="49" spans="1:11" ht="18" customHeight="1">
      <c r="A49" s="107" t="s">
        <v>487</v>
      </c>
      <c r="B49" s="85">
        <f>B45*B48/100</f>
        <v>31.348000000000003</v>
      </c>
      <c r="G49" s="300" t="s">
        <v>345</v>
      </c>
      <c r="H49" s="245"/>
      <c r="I49" s="249"/>
      <c r="J49" s="301">
        <v>0.49037999999999998</v>
      </c>
      <c r="K49" s="248"/>
    </row>
    <row r="50" spans="1:11" ht="18" customHeight="1">
      <c r="A50" s="107" t="s">
        <v>392</v>
      </c>
      <c r="B50" s="123">
        <f>'ข้อมูลค่าอัตโนมัติ Default data'!$B28</f>
        <v>45.1</v>
      </c>
      <c r="G50" s="300" t="s">
        <v>334</v>
      </c>
      <c r="H50" s="245"/>
      <c r="I50" s="249"/>
      <c r="J50" s="301">
        <v>0.31302000000000002</v>
      </c>
      <c r="K50" s="248"/>
    </row>
    <row r="51" spans="1:11" ht="18" customHeight="1">
      <c r="A51" s="92" t="s">
        <v>394</v>
      </c>
      <c r="B51" s="124">
        <f>'ข้อมูลค่าอัตโนมัติ Default data'!$B30</f>
        <v>0.17699999999999999</v>
      </c>
      <c r="G51" s="300" t="s">
        <v>344</v>
      </c>
      <c r="H51" s="245"/>
      <c r="I51" s="249"/>
      <c r="J51" s="301">
        <v>0.43613000000000002</v>
      </c>
      <c r="K51" s="248"/>
    </row>
    <row r="52" spans="1:11" ht="18" customHeight="1">
      <c r="A52" s="407" t="s">
        <v>488</v>
      </c>
      <c r="G52" s="300" t="s">
        <v>343</v>
      </c>
      <c r="H52" s="245"/>
      <c r="I52" s="249"/>
      <c r="J52" s="301">
        <v>0.24944</v>
      </c>
      <c r="K52" s="248"/>
    </row>
    <row r="53" spans="1:11" ht="18" customHeight="1">
      <c r="A53" s="107" t="s">
        <v>495</v>
      </c>
      <c r="B53" s="123">
        <f>'ข้อมูลค่าอัตโนมัติ Default data'!$B23</f>
        <v>7.8</v>
      </c>
      <c r="C53" s="76"/>
      <c r="G53" s="300" t="s">
        <v>342</v>
      </c>
      <c r="H53" s="245"/>
      <c r="I53" s="249"/>
      <c r="J53" s="301">
        <v>0.25423000000000001</v>
      </c>
      <c r="K53" s="248"/>
    </row>
    <row r="54" spans="1:11" ht="18" customHeight="1">
      <c r="A54" s="107" t="s">
        <v>496</v>
      </c>
      <c r="B54" s="109">
        <f>'ข้อมูลค่าอัตโนมัติ Default data'!$B25</f>
        <v>12</v>
      </c>
      <c r="C54" s="76"/>
      <c r="G54" s="300" t="s">
        <v>341</v>
      </c>
      <c r="H54" s="245"/>
      <c r="I54" s="249"/>
      <c r="J54" s="301">
        <v>0.36347000000000002</v>
      </c>
      <c r="K54" s="248"/>
    </row>
    <row r="55" spans="1:11" ht="18" customHeight="1">
      <c r="A55" s="92" t="s">
        <v>497</v>
      </c>
      <c r="B55" s="85">
        <f>B53+(100-B53)*B54/100</f>
        <v>18.864000000000001</v>
      </c>
      <c r="C55" s="76"/>
      <c r="F55" s="177"/>
      <c r="G55" s="300" t="s">
        <v>340</v>
      </c>
      <c r="H55" s="245"/>
      <c r="I55" s="249"/>
      <c r="J55" s="301">
        <v>0.92610000000000003</v>
      </c>
      <c r="K55" s="248"/>
    </row>
    <row r="56" spans="1:11">
      <c r="A56" s="92"/>
      <c r="B56" s="67"/>
      <c r="C56" s="76"/>
      <c r="G56" s="300" t="s">
        <v>335</v>
      </c>
      <c r="H56" s="245"/>
      <c r="I56" s="249"/>
      <c r="J56" s="301">
        <v>0.80918999999999996</v>
      </c>
      <c r="K56" s="248"/>
    </row>
    <row r="57" spans="1:11">
      <c r="A57" s="435" t="s">
        <v>498</v>
      </c>
      <c r="B57" s="99"/>
      <c r="C57" s="76"/>
      <c r="G57" s="300" t="s">
        <v>336</v>
      </c>
      <c r="H57" s="245"/>
      <c r="I57" s="249"/>
      <c r="J57" s="301">
        <v>0.67135999999999996</v>
      </c>
      <c r="K57" s="248"/>
    </row>
    <row r="58" spans="1:11">
      <c r="A58" s="107" t="s">
        <v>387</v>
      </c>
      <c r="B58" s="84">
        <f>B34*B37/100*B29</f>
        <v>0</v>
      </c>
      <c r="C58" s="76"/>
      <c r="D58" s="76"/>
      <c r="E58" s="76"/>
      <c r="G58" s="300" t="s">
        <v>337</v>
      </c>
      <c r="H58" s="245"/>
      <c r="I58" s="249"/>
      <c r="J58" s="301">
        <v>0.40322000000000002</v>
      </c>
      <c r="K58" s="248"/>
    </row>
    <row r="59" spans="1:11">
      <c r="A59" s="436" t="s">
        <v>499</v>
      </c>
      <c r="B59" s="84">
        <f>B34*B38/100*B55/100*B29</f>
        <v>0</v>
      </c>
      <c r="G59" s="300" t="s">
        <v>338</v>
      </c>
      <c r="H59" s="245"/>
      <c r="I59" s="249"/>
      <c r="J59" s="301">
        <v>0.28555999999999998</v>
      </c>
      <c r="K59" s="248"/>
    </row>
    <row r="60" spans="1:11" ht="15.75" thickBot="1">
      <c r="A60" s="436" t="s">
        <v>500</v>
      </c>
      <c r="B60" s="84">
        <f>B34*B39/100*B47/100*B29</f>
        <v>0</v>
      </c>
      <c r="G60" s="302" t="s">
        <v>339</v>
      </c>
      <c r="H60" s="303"/>
      <c r="I60" s="304"/>
      <c r="J60" s="305">
        <v>0.50041999999999998</v>
      </c>
      <c r="K60" s="248"/>
    </row>
    <row r="61" spans="1:11" ht="18">
      <c r="A61" s="107" t="s">
        <v>414</v>
      </c>
      <c r="B61" s="84">
        <f>SUM(B58:B60)</f>
        <v>0</v>
      </c>
    </row>
    <row r="62" spans="1:11">
      <c r="A62" s="107"/>
      <c r="B62" s="98"/>
    </row>
    <row r="63" spans="1:11">
      <c r="A63" s="389" t="s">
        <v>321</v>
      </c>
      <c r="B63" s="60"/>
    </row>
    <row r="64" spans="1:11" ht="18">
      <c r="A64" s="107" t="s">
        <v>393</v>
      </c>
      <c r="B64" s="363"/>
      <c r="D64" s="62" t="s">
        <v>320</v>
      </c>
    </row>
    <row r="65" spans="1:7">
      <c r="A65" s="107" t="s">
        <v>388</v>
      </c>
      <c r="B65" s="364"/>
    </row>
    <row r="66" spans="1:7">
      <c r="A66" s="107" t="s">
        <v>323</v>
      </c>
      <c r="B66" s="364"/>
    </row>
    <row r="67" spans="1:7">
      <c r="A67" s="436" t="s">
        <v>501</v>
      </c>
      <c r="B67" s="84">
        <f>B65*B64*1/1000</f>
        <v>0</v>
      </c>
      <c r="D67" s="244"/>
    </row>
    <row r="68" spans="1:7" ht="18">
      <c r="A68" s="107" t="s">
        <v>324</v>
      </c>
      <c r="B68" s="84">
        <f>B66*B64*1/1000</f>
        <v>0</v>
      </c>
    </row>
    <row r="69" spans="1:7">
      <c r="A69" s="67"/>
    </row>
    <row r="70" spans="1:7">
      <c r="A70" s="387" t="s">
        <v>322</v>
      </c>
    </row>
    <row r="71" spans="1:7">
      <c r="A71" s="67" t="s">
        <v>502</v>
      </c>
      <c r="B71" s="60">
        <f>B6*B8/100</f>
        <v>0</v>
      </c>
    </row>
    <row r="72" spans="1:7">
      <c r="A72" s="67" t="s">
        <v>503</v>
      </c>
      <c r="B72" s="358"/>
    </row>
    <row r="73" spans="1:7">
      <c r="A73" s="120" t="s">
        <v>504</v>
      </c>
      <c r="B73" s="96">
        <f>B72*'ข้อมูลค่าอัตโนมัติ Default data'!B29/1000</f>
        <v>0</v>
      </c>
      <c r="G73" s="110"/>
    </row>
    <row r="74" spans="1:7">
      <c r="A74" s="67" t="s">
        <v>325</v>
      </c>
      <c r="B74" s="60">
        <f>B30*B6</f>
        <v>0</v>
      </c>
    </row>
    <row r="75" spans="1:7">
      <c r="A75" s="110" t="s">
        <v>326</v>
      </c>
      <c r="B75" s="358"/>
      <c r="D75" s="110"/>
    </row>
    <row r="76" spans="1:7">
      <c r="A76" s="110" t="s">
        <v>327</v>
      </c>
      <c r="B76" s="358"/>
      <c r="G76" s="110"/>
    </row>
    <row r="77" spans="1:7">
      <c r="A77" s="110" t="s">
        <v>328</v>
      </c>
      <c r="B77" s="358"/>
      <c r="G77" s="110"/>
    </row>
    <row r="78" spans="1:7">
      <c r="A78" s="110" t="s">
        <v>413</v>
      </c>
      <c r="B78" s="358"/>
    </row>
    <row r="79" spans="1:7">
      <c r="A79" s="110"/>
      <c r="B79" s="54" t="str">
        <f>IF(SUM(B75:B78)=100,"","คำเตือน!")</f>
        <v>คำเตือน!</v>
      </c>
    </row>
    <row r="80" spans="1:7">
      <c r="A80" s="167" t="s">
        <v>329</v>
      </c>
      <c r="B80" s="132">
        <f>'ข้อมูลค่าอัตโนมัติ Default data'!B31*1000*'ข้อมูลค่าอัตโนมัติ Default data'!B32/100*'ข้อมูลค่าอัตโนมัติ Default data'!B33/100</f>
        <v>1576.75</v>
      </c>
    </row>
    <row r="81" spans="1:2">
      <c r="A81" s="120" t="s">
        <v>330</v>
      </c>
      <c r="B81" s="60">
        <f>(B75/100*B74)*B80*B64/3.6/1000</f>
        <v>0</v>
      </c>
    </row>
    <row r="83" spans="1:2">
      <c r="A83" s="524" t="s">
        <v>530</v>
      </c>
    </row>
  </sheetData>
  <sheetProtection insertRows="0"/>
  <mergeCells count="2">
    <mergeCell ref="A2:G2"/>
    <mergeCell ref="G39:K40"/>
  </mergeCells>
  <pageMargins left="0.7" right="0.7" top="0.75" bottom="0.75" header="0.3" footer="0.3"/>
  <pageSetup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0" tint="-0.249977111117893"/>
  </sheetPr>
  <dimension ref="A1:M356"/>
  <sheetViews>
    <sheetView topLeftCell="A80" zoomScaleNormal="100" workbookViewId="0">
      <selection activeCell="A356" sqref="A356"/>
    </sheetView>
  </sheetViews>
  <sheetFormatPr defaultColWidth="9.140625" defaultRowHeight="15"/>
  <cols>
    <col min="1" max="1" width="36.5703125" style="11" customWidth="1"/>
    <col min="2" max="2" width="12.42578125" style="11" customWidth="1"/>
    <col min="3" max="3" width="9.85546875" style="11" customWidth="1"/>
    <col min="4" max="4" width="9.140625" style="11" customWidth="1"/>
    <col min="5" max="5" width="11.42578125" style="11" customWidth="1"/>
    <col min="6" max="6" width="12.5703125" style="11" customWidth="1"/>
    <col min="7" max="8" width="10.42578125" style="11" customWidth="1"/>
    <col min="9" max="11" width="9.85546875" style="11" customWidth="1"/>
    <col min="12" max="16384" width="9.140625" style="11"/>
  </cols>
  <sheetData>
    <row r="1" spans="1:13">
      <c r="A1" s="405" t="s">
        <v>389</v>
      </c>
    </row>
    <row r="2" spans="1:13">
      <c r="A2" s="8"/>
    </row>
    <row r="3" spans="1:13" ht="60" customHeight="1">
      <c r="A3" s="512" t="s">
        <v>390</v>
      </c>
      <c r="B3" s="513"/>
      <c r="C3" s="513"/>
      <c r="D3" s="513"/>
      <c r="E3" s="513"/>
      <c r="F3" s="514"/>
      <c r="G3" s="90"/>
      <c r="H3" s="90"/>
      <c r="I3" s="90"/>
      <c r="J3" s="90"/>
      <c r="K3" s="90"/>
      <c r="L3" s="90"/>
      <c r="M3" s="90"/>
    </row>
    <row r="4" spans="1:13">
      <c r="A4" s="31"/>
    </row>
    <row r="5" spans="1:13" ht="18">
      <c r="A5" s="12" t="s">
        <v>47</v>
      </c>
      <c r="B5" s="13"/>
    </row>
    <row r="6" spans="1:13" ht="18">
      <c r="A6" s="5" t="s">
        <v>354</v>
      </c>
      <c r="B6" s="126">
        <v>1.7770000000000001E-2</v>
      </c>
    </row>
    <row r="7" spans="1:13" ht="18">
      <c r="A7" s="14" t="s">
        <v>355</v>
      </c>
      <c r="B7" s="127">
        <v>3.12</v>
      </c>
      <c r="H7" s="9"/>
      <c r="I7" s="9"/>
      <c r="J7" s="9"/>
      <c r="K7" s="9"/>
    </row>
    <row r="8" spans="1:13" ht="18">
      <c r="A8" s="14" t="s">
        <v>356</v>
      </c>
      <c r="B8" s="127">
        <v>2.75</v>
      </c>
      <c r="H8" s="9"/>
      <c r="I8" s="9"/>
      <c r="J8" s="9"/>
      <c r="K8" s="9"/>
    </row>
    <row r="9" spans="1:13" ht="18">
      <c r="A9" s="14" t="s">
        <v>357</v>
      </c>
      <c r="B9" s="43">
        <v>298</v>
      </c>
      <c r="H9" s="9"/>
      <c r="I9" s="9"/>
      <c r="J9" s="9"/>
      <c r="K9" s="9"/>
    </row>
    <row r="10" spans="1:13" ht="33">
      <c r="A10" s="13" t="s">
        <v>505</v>
      </c>
      <c r="B10" s="44">
        <v>0.01</v>
      </c>
      <c r="H10" s="9"/>
      <c r="I10" s="20"/>
      <c r="J10" s="20"/>
      <c r="K10" s="20"/>
    </row>
    <row r="11" spans="1:13" ht="36.75" customHeight="1">
      <c r="A11" s="408" t="s">
        <v>506</v>
      </c>
      <c r="B11" s="45">
        <v>7.4999999999999997E-3</v>
      </c>
      <c r="H11" s="9"/>
      <c r="I11" s="20"/>
      <c r="J11" s="20"/>
      <c r="K11" s="20"/>
    </row>
    <row r="12" spans="1:13" ht="42.95" customHeight="1">
      <c r="A12" s="167" t="s">
        <v>507</v>
      </c>
      <c r="B12" s="44">
        <v>0.01</v>
      </c>
      <c r="H12" s="9"/>
      <c r="I12" s="20"/>
      <c r="J12" s="20"/>
      <c r="K12" s="20"/>
    </row>
    <row r="13" spans="1:13" ht="38.25" customHeight="1">
      <c r="A13" s="32" t="s">
        <v>508</v>
      </c>
      <c r="B13" s="46">
        <v>16</v>
      </c>
      <c r="H13" s="9"/>
      <c r="I13" s="20"/>
      <c r="J13" s="20"/>
      <c r="K13" s="20"/>
    </row>
    <row r="14" spans="1:13" ht="18">
      <c r="A14" s="14" t="s">
        <v>358</v>
      </c>
      <c r="B14" s="16">
        <f>2/20*B7</f>
        <v>0.31200000000000006</v>
      </c>
      <c r="H14" s="9"/>
      <c r="I14" s="20"/>
      <c r="J14" s="20"/>
      <c r="K14" s="20"/>
    </row>
    <row r="15" spans="1:13">
      <c r="A15" s="11" t="s">
        <v>509</v>
      </c>
      <c r="B15" s="231">
        <v>0.2</v>
      </c>
      <c r="H15" s="9"/>
      <c r="I15" s="20"/>
      <c r="J15" s="20"/>
      <c r="K15" s="20"/>
    </row>
    <row r="16" spans="1:13" ht="44.25">
      <c r="A16" s="437" t="s">
        <v>510</v>
      </c>
      <c r="B16" s="231">
        <v>0.13</v>
      </c>
      <c r="H16" s="9"/>
      <c r="I16" s="20"/>
      <c r="J16" s="20"/>
      <c r="K16" s="20"/>
    </row>
    <row r="17" spans="1:8">
      <c r="A17" s="13"/>
      <c r="B17" s="15"/>
    </row>
    <row r="18" spans="1:8" ht="18">
      <c r="A18" s="370" t="s">
        <v>359</v>
      </c>
      <c r="E18" s="515" t="s">
        <v>360</v>
      </c>
      <c r="F18" s="457"/>
      <c r="G18" s="17" t="s">
        <v>120</v>
      </c>
      <c r="H18" s="17" t="s">
        <v>126</v>
      </c>
    </row>
    <row r="19" spans="1:8">
      <c r="A19" s="128" t="s">
        <v>9</v>
      </c>
      <c r="B19" s="47">
        <v>0.67249999999999999</v>
      </c>
      <c r="E19" s="516" t="s">
        <v>431</v>
      </c>
      <c r="F19" s="508"/>
      <c r="G19" s="47">
        <v>268</v>
      </c>
      <c r="H19" s="3">
        <f t="shared" ref="H19:H24" si="0">G19*44/12</f>
        <v>982.66666666666663</v>
      </c>
    </row>
    <row r="20" spans="1:8" ht="18">
      <c r="A20" s="139" t="s">
        <v>68</v>
      </c>
      <c r="B20" s="47">
        <v>13.1</v>
      </c>
      <c r="E20" s="516" t="s">
        <v>432</v>
      </c>
      <c r="F20" s="508"/>
      <c r="G20" s="47">
        <v>128</v>
      </c>
      <c r="H20" s="3">
        <f t="shared" si="0"/>
        <v>469.33333333333331</v>
      </c>
    </row>
    <row r="21" spans="1:8" ht="18">
      <c r="A21" s="128" t="s">
        <v>362</v>
      </c>
      <c r="B21" s="47">
        <v>22.25</v>
      </c>
      <c r="E21" s="517" t="s">
        <v>433</v>
      </c>
      <c r="F21" s="508"/>
      <c r="G21" s="47">
        <v>46</v>
      </c>
      <c r="H21" s="3">
        <f t="shared" si="0"/>
        <v>168.66666666666666</v>
      </c>
    </row>
    <row r="22" spans="1:8">
      <c r="A22" s="128" t="s">
        <v>11</v>
      </c>
      <c r="B22" s="47">
        <v>0.22</v>
      </c>
      <c r="E22" s="516" t="s">
        <v>434</v>
      </c>
      <c r="F22" s="508"/>
      <c r="G22" s="47">
        <v>5</v>
      </c>
      <c r="H22" s="3">
        <f t="shared" si="0"/>
        <v>18.333333333333332</v>
      </c>
    </row>
    <row r="23" spans="1:8">
      <c r="A23" s="409" t="s">
        <v>495</v>
      </c>
      <c r="B23" s="48">
        <v>7.8</v>
      </c>
      <c r="E23" s="516" t="s">
        <v>435</v>
      </c>
      <c r="F23" s="508"/>
      <c r="G23" s="51">
        <v>75</v>
      </c>
      <c r="H23" s="3">
        <f t="shared" si="0"/>
        <v>275</v>
      </c>
    </row>
    <row r="24" spans="1:8">
      <c r="A24" s="409" t="s">
        <v>496</v>
      </c>
      <c r="B24" s="49">
        <v>15</v>
      </c>
      <c r="E24" s="516" t="s">
        <v>436</v>
      </c>
      <c r="F24" s="518"/>
      <c r="G24" s="47">
        <v>8.5</v>
      </c>
      <c r="H24" s="3">
        <f t="shared" si="0"/>
        <v>31.166666666666668</v>
      </c>
    </row>
    <row r="25" spans="1:8">
      <c r="A25" s="409" t="s">
        <v>511</v>
      </c>
      <c r="B25" s="49">
        <v>12</v>
      </c>
    </row>
    <row r="26" spans="1:8">
      <c r="A26" s="409" t="s">
        <v>512</v>
      </c>
      <c r="B26" s="48">
        <v>1.2</v>
      </c>
    </row>
    <row r="27" spans="1:8">
      <c r="A27" s="409" t="s">
        <v>391</v>
      </c>
      <c r="B27" s="49">
        <v>40</v>
      </c>
    </row>
    <row r="28" spans="1:8">
      <c r="A28" s="409" t="s">
        <v>395</v>
      </c>
      <c r="B28" s="48">
        <v>45.1</v>
      </c>
      <c r="G28"/>
    </row>
    <row r="29" spans="1:8" ht="32.25">
      <c r="A29" s="438" t="s">
        <v>513</v>
      </c>
      <c r="B29" s="49">
        <v>2200</v>
      </c>
    </row>
    <row r="30" spans="1:8" ht="33">
      <c r="A30" s="410" t="s">
        <v>394</v>
      </c>
      <c r="B30" s="50">
        <v>0.17699999999999999</v>
      </c>
    </row>
    <row r="31" spans="1:8" ht="15.75" customHeight="1">
      <c r="A31" s="167" t="s">
        <v>396</v>
      </c>
      <c r="B31" s="169">
        <v>5.3</v>
      </c>
    </row>
    <row r="32" spans="1:8" ht="30">
      <c r="A32" s="167" t="s">
        <v>514</v>
      </c>
      <c r="B32" s="170">
        <v>85</v>
      </c>
    </row>
    <row r="33" spans="1:12" ht="30">
      <c r="A33" s="167" t="s">
        <v>397</v>
      </c>
      <c r="B33" s="170">
        <v>35</v>
      </c>
    </row>
    <row r="34" spans="1:12" ht="29.25">
      <c r="A34" s="167" t="s">
        <v>361</v>
      </c>
      <c r="B34" s="171">
        <v>0.08</v>
      </c>
    </row>
    <row r="35" spans="1:12">
      <c r="A35" s="139" t="s">
        <v>515</v>
      </c>
      <c r="B35" s="172">
        <v>0.8</v>
      </c>
    </row>
    <row r="36" spans="1:12" ht="30">
      <c r="A36" s="167" t="s">
        <v>516</v>
      </c>
      <c r="B36" s="172">
        <v>0.25</v>
      </c>
    </row>
    <row r="37" spans="1:12">
      <c r="A37" s="139" t="s">
        <v>517</v>
      </c>
      <c r="B37" s="172">
        <v>0.89</v>
      </c>
    </row>
    <row r="38" spans="1:12">
      <c r="A38" s="5"/>
      <c r="B38" s="30"/>
    </row>
    <row r="39" spans="1:12" ht="64.5" customHeight="1">
      <c r="A39" s="406" t="s">
        <v>259</v>
      </c>
      <c r="B39" s="17" t="s">
        <v>8</v>
      </c>
      <c r="C39" s="33" t="s">
        <v>50</v>
      </c>
      <c r="D39" s="33" t="s">
        <v>51</v>
      </c>
      <c r="E39" s="33" t="s">
        <v>52</v>
      </c>
      <c r="F39" s="34" t="s">
        <v>65</v>
      </c>
      <c r="G39" s="18" t="s">
        <v>34</v>
      </c>
      <c r="I39" s="18" t="s">
        <v>35</v>
      </c>
      <c r="J39" s="18" t="s">
        <v>36</v>
      </c>
      <c r="K39" s="18" t="s">
        <v>37</v>
      </c>
      <c r="L39" s="34" t="s">
        <v>60</v>
      </c>
    </row>
    <row r="40" spans="1:12">
      <c r="A40" s="11" t="s">
        <v>4</v>
      </c>
      <c r="B40" s="47">
        <v>34</v>
      </c>
      <c r="C40" s="47"/>
      <c r="D40" s="47"/>
      <c r="E40" s="47"/>
      <c r="F40" s="47">
        <v>10</v>
      </c>
      <c r="G40" s="49">
        <v>2380</v>
      </c>
      <c r="H40" s="2"/>
      <c r="I40" s="2">
        <f>1000*B40/100*'ข้อมูลค่าอัตโนมัติ Default data'!B$10*1.57</f>
        <v>5.3380000000000001</v>
      </c>
      <c r="J40" s="2">
        <f>(1000*B40/100)*((B$62/100*B$11)+(F40/100*B$12))*1.57</f>
        <v>1.73485</v>
      </c>
      <c r="K40" s="2">
        <f>SUM(I40:J40)</f>
        <v>7.0728499999999999</v>
      </c>
      <c r="L40" s="28">
        <f>K40*B$9</f>
        <v>2107.7093</v>
      </c>
    </row>
    <row r="41" spans="1:12">
      <c r="A41" t="s">
        <v>1</v>
      </c>
      <c r="B41" s="47">
        <v>21</v>
      </c>
      <c r="C41" s="47"/>
      <c r="D41" s="47"/>
      <c r="E41" s="47"/>
      <c r="F41" s="47">
        <v>10</v>
      </c>
      <c r="G41" s="49">
        <v>340</v>
      </c>
      <c r="H41" s="2"/>
      <c r="I41" s="2">
        <f>1000*B41/100*'ข้อมูลค่าอัตโนมัติ Default data'!B$10*1.57</f>
        <v>3.2970000000000002</v>
      </c>
      <c r="J41" s="2">
        <f>(1000*B41/100)*((B$62/100*B$11)+(F41/100*B$12))*1.57</f>
        <v>1.0715250000000001</v>
      </c>
      <c r="K41" s="2">
        <f>SUM(I41:J41)</f>
        <v>4.368525</v>
      </c>
      <c r="L41" s="28">
        <f>K41*B$9</f>
        <v>1301.8204499999999</v>
      </c>
    </row>
    <row r="42" spans="1:12">
      <c r="A42" s="11" t="s">
        <v>5</v>
      </c>
      <c r="B42" s="47">
        <v>18</v>
      </c>
      <c r="C42" s="47"/>
      <c r="D42" s="47"/>
      <c r="E42" s="47">
        <v>45</v>
      </c>
      <c r="F42" s="47">
        <v>10</v>
      </c>
      <c r="G42" s="49">
        <v>460</v>
      </c>
      <c r="H42" s="2"/>
      <c r="I42" s="2">
        <f>1000*B42/100*'ข้อมูลค่าอัตโนมัติ Default data'!B$10*1.57</f>
        <v>2.8260000000000001</v>
      </c>
      <c r="J42" s="2">
        <f>(1000*B42/100)*((B$62/100*B$11)+(F42/100*B$12))*1.57</f>
        <v>0.91844999999999999</v>
      </c>
      <c r="K42" s="2">
        <f>SUM(I42:J42)</f>
        <v>3.7444500000000001</v>
      </c>
      <c r="L42" s="28">
        <f>K42*B$9</f>
        <v>1115.8461</v>
      </c>
    </row>
    <row r="43" spans="1:12">
      <c r="A43" s="379" t="s">
        <v>263</v>
      </c>
      <c r="B43" s="47">
        <v>46</v>
      </c>
      <c r="C43" s="47"/>
      <c r="D43" s="47"/>
      <c r="E43" s="47"/>
      <c r="F43" s="47">
        <v>10</v>
      </c>
      <c r="G43" s="49">
        <v>1340</v>
      </c>
      <c r="H43" s="2"/>
      <c r="I43" s="2">
        <f>1000*B43/100*'ข้อมูลค่าอัตโนมัติ Default data'!B$10*1.57</f>
        <v>7.2220000000000013</v>
      </c>
      <c r="J43" s="2">
        <f>(1000*B43/100)*((B$62/100*B$11)+(F43/100*B$12))*1.57</f>
        <v>2.3471500000000001</v>
      </c>
      <c r="K43" s="2">
        <f>SUM(I43:J43)</f>
        <v>9.5691500000000005</v>
      </c>
      <c r="L43" s="28">
        <f>K43*B$9</f>
        <v>2851.6067000000003</v>
      </c>
    </row>
    <row r="44" spans="1:12">
      <c r="A44" s="11" t="s">
        <v>73</v>
      </c>
      <c r="B44" s="47">
        <v>26</v>
      </c>
      <c r="C44" s="47"/>
      <c r="D44" s="47"/>
      <c r="E44" s="47"/>
      <c r="F44" s="47">
        <v>10</v>
      </c>
      <c r="G44" s="49">
        <v>1040</v>
      </c>
      <c r="H44" s="2"/>
      <c r="I44" s="2">
        <f>1000*B44/100*'ข้อมูลค่าอัตโนมัติ Default data'!B$10*1.57</f>
        <v>4.0820000000000007</v>
      </c>
      <c r="J44" s="2">
        <f>(1000*B44/100)*((B$62/100*B$11)+(F44/100*B$12))*1.57</f>
        <v>1.3266500000000001</v>
      </c>
      <c r="K44" s="2">
        <f>SUM(I44:J44)</f>
        <v>5.4086500000000006</v>
      </c>
      <c r="L44" s="28">
        <f>K44*B$9</f>
        <v>1611.7777000000001</v>
      </c>
    </row>
    <row r="45" spans="1:12">
      <c r="A45" s="379" t="s">
        <v>363</v>
      </c>
      <c r="B45" s="38"/>
      <c r="C45" s="47">
        <v>27</v>
      </c>
      <c r="D45" s="47"/>
      <c r="E45" s="47"/>
      <c r="F45" s="47"/>
      <c r="G45" s="49">
        <v>200</v>
      </c>
      <c r="H45" s="2"/>
      <c r="I45" s="2"/>
      <c r="J45" s="2"/>
      <c r="K45" s="2"/>
      <c r="L45" s="28"/>
    </row>
    <row r="46" spans="1:12">
      <c r="A46" s="11" t="s">
        <v>3</v>
      </c>
      <c r="B46" s="38"/>
      <c r="C46" s="47"/>
      <c r="D46" s="47">
        <v>60</v>
      </c>
      <c r="E46" s="47"/>
      <c r="F46" s="47"/>
      <c r="G46" s="49">
        <v>200</v>
      </c>
      <c r="H46" s="2"/>
      <c r="I46" s="2"/>
      <c r="J46" s="2"/>
      <c r="K46" s="2"/>
      <c r="L46" s="28"/>
    </row>
    <row r="47" spans="1:12">
      <c r="A47" s="11" t="s">
        <v>2</v>
      </c>
      <c r="B47" s="38"/>
      <c r="C47" s="47"/>
      <c r="D47" s="47"/>
      <c r="E47" s="47">
        <v>34</v>
      </c>
      <c r="F47" s="47"/>
      <c r="G47" s="49">
        <v>44</v>
      </c>
      <c r="H47" s="2"/>
      <c r="I47" s="2"/>
      <c r="J47" s="2"/>
      <c r="K47" s="2"/>
      <c r="L47" s="28"/>
    </row>
    <row r="48" spans="1:12">
      <c r="A48" s="11" t="s">
        <v>38</v>
      </c>
      <c r="B48" s="38"/>
      <c r="C48" s="47"/>
      <c r="D48" s="47"/>
      <c r="E48" s="47">
        <v>45</v>
      </c>
      <c r="F48" s="47"/>
      <c r="G48" s="49">
        <v>170</v>
      </c>
      <c r="H48" s="2"/>
      <c r="I48" s="2"/>
      <c r="J48" s="2"/>
      <c r="K48" s="2"/>
      <c r="L48" s="28"/>
    </row>
    <row r="49" spans="1:12">
      <c r="A49" s="11" t="s">
        <v>39</v>
      </c>
      <c r="B49" s="38"/>
      <c r="C49" s="47">
        <v>15</v>
      </c>
      <c r="D49" s="47"/>
      <c r="E49" s="47"/>
      <c r="F49" s="47"/>
      <c r="G49" s="49">
        <v>547</v>
      </c>
      <c r="H49" s="2"/>
      <c r="I49" s="2"/>
      <c r="J49" s="2"/>
      <c r="K49" s="2"/>
      <c r="L49" s="28"/>
    </row>
    <row r="50" spans="1:12" s="252" customFormat="1">
      <c r="A50" s="267" t="str">
        <f>'5. ผู้ใช้กำหนดเรื่องปุ๋ย'!C6</f>
        <v>ผู้ใช้กำหนด 1</v>
      </c>
      <c r="B50" s="268">
        <f>'5. ผู้ใช้กำหนดเรื่องปุ๋ย'!C11</f>
        <v>0</v>
      </c>
      <c r="C50" s="268"/>
      <c r="D50" s="268">
        <f>'5. ผู้ใช้กำหนดเรื่องปุ๋ย'!C15</f>
        <v>0</v>
      </c>
      <c r="E50" s="268">
        <f>'5. ผู้ใช้กำหนดเรื่องปุ๋ย'!C13</f>
        <v>0</v>
      </c>
      <c r="F50" s="217">
        <v>10</v>
      </c>
      <c r="G50" s="193">
        <f>'5. ผู้ใช้กำหนดเรื่องปุ๋ย'!C34</f>
        <v>0</v>
      </c>
      <c r="H50" s="214"/>
      <c r="I50" s="215">
        <f>1000*B50/100*'ข้อมูลค่าอัตโนมัติ Default data'!B$10*1.57</f>
        <v>0</v>
      </c>
      <c r="J50" s="215">
        <f t="shared" ref="J50:J59" si="1">(1000*B50/100)*((B$62/100*B$11)+(F50/100*B$12))*1.57</f>
        <v>0</v>
      </c>
      <c r="K50" s="215">
        <f t="shared" ref="K50:K59" si="2">SUM(I50:J50)</f>
        <v>0</v>
      </c>
      <c r="L50" s="216">
        <f t="shared" ref="L50:L59" si="3">K50*B$9</f>
        <v>0</v>
      </c>
    </row>
    <row r="51" spans="1:12" s="252" customFormat="1">
      <c r="A51" s="267" t="str">
        <f>'5. ผู้ใช้กำหนดเรื่องปุ๋ย'!C37</f>
        <v>ผู้ใช้กำหนด 2</v>
      </c>
      <c r="B51" s="270">
        <f>'5. ผู้ใช้กำหนดเรื่องปุ๋ย'!C42</f>
        <v>0</v>
      </c>
      <c r="C51" s="270"/>
      <c r="D51" s="270">
        <f>'5. ผู้ใช้กำหนดเรื่องปุ๋ย'!C46</f>
        <v>0</v>
      </c>
      <c r="E51" s="270">
        <f>'5. ผู้ใช้กำหนดเรื่องปุ๋ย'!C44</f>
        <v>0</v>
      </c>
      <c r="F51" s="217">
        <v>10</v>
      </c>
      <c r="G51" s="193">
        <f>'5. ผู้ใช้กำหนดเรื่องปุ๋ย'!C60</f>
        <v>0</v>
      </c>
      <c r="H51" s="2"/>
      <c r="I51" s="215">
        <f>1000*B51/100*'ข้อมูลค่าอัตโนมัติ Default data'!B$10*1.57</f>
        <v>0</v>
      </c>
      <c r="J51" s="215">
        <f t="shared" si="1"/>
        <v>0</v>
      </c>
      <c r="K51" s="215">
        <f t="shared" si="2"/>
        <v>0</v>
      </c>
      <c r="L51" s="216">
        <f t="shared" si="3"/>
        <v>0</v>
      </c>
    </row>
    <row r="52" spans="1:12" s="252" customFormat="1">
      <c r="A52" s="267" t="str">
        <f>'5. ผู้ใช้กำหนดเรื่องปุ๋ย'!C63</f>
        <v>ผู้ใช้กำหนด 3</v>
      </c>
      <c r="B52" s="270">
        <f>'5. ผู้ใช้กำหนดเรื่องปุ๋ย'!C68</f>
        <v>0</v>
      </c>
      <c r="C52" s="269"/>
      <c r="D52" s="270">
        <f>'5. ผู้ใช้กำหนดเรื่องปุ๋ย'!C72</f>
        <v>0</v>
      </c>
      <c r="E52" s="270">
        <f>'5. ผู้ใช้กำหนดเรื่องปุ๋ย'!C70</f>
        <v>0</v>
      </c>
      <c r="F52" s="217">
        <v>10</v>
      </c>
      <c r="G52" s="193">
        <f>'5. ผู้ใช้กำหนดเรื่องปุ๋ย'!C86</f>
        <v>0</v>
      </c>
      <c r="H52" s="2"/>
      <c r="I52" s="215">
        <f>1000*B52/100*'ข้อมูลค่าอัตโนมัติ Default data'!B$10*1.57</f>
        <v>0</v>
      </c>
      <c r="J52" s="215">
        <f t="shared" si="1"/>
        <v>0</v>
      </c>
      <c r="K52" s="215">
        <f t="shared" si="2"/>
        <v>0</v>
      </c>
      <c r="L52" s="216">
        <f t="shared" si="3"/>
        <v>0</v>
      </c>
    </row>
    <row r="53" spans="1:12" s="252" customFormat="1">
      <c r="A53" s="267" t="str">
        <f>'5. ผู้ใช้กำหนดเรื่องปุ๋ย'!C89</f>
        <v>ผู้ใช้กำหนด 4</v>
      </c>
      <c r="B53" s="270">
        <f>'5. ผู้ใช้กำหนดเรื่องปุ๋ย'!C94</f>
        <v>0</v>
      </c>
      <c r="C53" s="269"/>
      <c r="D53" s="270">
        <f>'5. ผู้ใช้กำหนดเรื่องปุ๋ย'!C98</f>
        <v>0</v>
      </c>
      <c r="E53" s="270">
        <f>'5. ผู้ใช้กำหนดเรื่องปุ๋ย'!C96</f>
        <v>0</v>
      </c>
      <c r="F53" s="217">
        <v>10</v>
      </c>
      <c r="G53" s="193">
        <f>'5. ผู้ใช้กำหนดเรื่องปุ๋ย'!C112</f>
        <v>0</v>
      </c>
      <c r="H53" s="2"/>
      <c r="I53" s="215">
        <f>1000*B53/100*'ข้อมูลค่าอัตโนมัติ Default data'!B$10*1.57</f>
        <v>0</v>
      </c>
      <c r="J53" s="215">
        <f t="shared" si="1"/>
        <v>0</v>
      </c>
      <c r="K53" s="215">
        <f t="shared" si="2"/>
        <v>0</v>
      </c>
      <c r="L53" s="216">
        <f t="shared" si="3"/>
        <v>0</v>
      </c>
    </row>
    <row r="54" spans="1:12" s="252" customFormat="1">
      <c r="A54" s="267" t="str">
        <f>'5. ผู้ใช้กำหนดเรื่องปุ๋ย'!C115</f>
        <v>ผู้ใช้กำหนด 5</v>
      </c>
      <c r="B54" s="270">
        <f>'5. ผู้ใช้กำหนดเรื่องปุ๋ย'!C120</f>
        <v>0</v>
      </c>
      <c r="C54" s="269"/>
      <c r="D54" s="270">
        <f>'5. ผู้ใช้กำหนดเรื่องปุ๋ย'!C124</f>
        <v>0</v>
      </c>
      <c r="E54" s="270">
        <f>'5. ผู้ใช้กำหนดเรื่องปุ๋ย'!C122</f>
        <v>0</v>
      </c>
      <c r="F54" s="217">
        <v>10</v>
      </c>
      <c r="G54" s="193">
        <f>'5. ผู้ใช้กำหนดเรื่องปุ๋ย'!C138</f>
        <v>0</v>
      </c>
      <c r="H54" s="2"/>
      <c r="I54" s="215">
        <f>1000*B54/100*'ข้อมูลค่าอัตโนมัติ Default data'!B$10*1.57</f>
        <v>0</v>
      </c>
      <c r="J54" s="215">
        <f t="shared" si="1"/>
        <v>0</v>
      </c>
      <c r="K54" s="215">
        <f t="shared" si="2"/>
        <v>0</v>
      </c>
      <c r="L54" s="216">
        <f t="shared" si="3"/>
        <v>0</v>
      </c>
    </row>
    <row r="55" spans="1:12">
      <c r="A55" s="267" t="str">
        <f>'5. ผู้ใช้กำหนดเรื่องปุ๋ย'!C141</f>
        <v>ผู้ใช้กำหนด 6</v>
      </c>
      <c r="B55" s="270">
        <f>'5. ผู้ใช้กำหนดเรื่องปุ๋ย'!C146</f>
        <v>0</v>
      </c>
      <c r="C55" s="268"/>
      <c r="D55" s="270">
        <f>'5. ผู้ใช้กำหนดเรื่องปุ๋ย'!C150</f>
        <v>0</v>
      </c>
      <c r="E55" s="270">
        <f>'5. ผู้ใช้กำหนดเรื่องปุ๋ย'!C148</f>
        <v>0</v>
      </c>
      <c r="F55" s="217">
        <v>10</v>
      </c>
      <c r="G55" s="193">
        <f>'5. ผู้ใช้กำหนดเรื่องปุ๋ย'!C164</f>
        <v>0</v>
      </c>
      <c r="H55" s="214"/>
      <c r="I55" s="215">
        <f>1000*B55/100*'ข้อมูลค่าอัตโนมัติ Default data'!B$10*1.57</f>
        <v>0</v>
      </c>
      <c r="J55" s="215">
        <f t="shared" si="1"/>
        <v>0</v>
      </c>
      <c r="K55" s="215">
        <f t="shared" si="2"/>
        <v>0</v>
      </c>
      <c r="L55" s="216">
        <f t="shared" si="3"/>
        <v>0</v>
      </c>
    </row>
    <row r="56" spans="1:12">
      <c r="A56" s="267" t="str">
        <f>'5. ผู้ใช้กำหนดเรื่องปุ๋ย'!C167</f>
        <v>ผู้ใช้กำหนด 7</v>
      </c>
      <c r="B56" s="270">
        <f>'5. ผู้ใช้กำหนดเรื่องปุ๋ย'!C172</f>
        <v>0</v>
      </c>
      <c r="C56" s="269"/>
      <c r="D56" s="270">
        <f>'5. ผู้ใช้กำหนดเรื่องปุ๋ย'!C176</f>
        <v>0</v>
      </c>
      <c r="E56" s="270">
        <f>'5. ผู้ใช้กำหนดเรื่องปุ๋ย'!C174</f>
        <v>0</v>
      </c>
      <c r="F56" s="217">
        <v>10</v>
      </c>
      <c r="G56" s="193">
        <f>'5. ผู้ใช้กำหนดเรื่องปุ๋ย'!C190</f>
        <v>0</v>
      </c>
      <c r="H56" s="2"/>
      <c r="I56" s="215">
        <f>1000*B56/100*'ข้อมูลค่าอัตโนมัติ Default data'!B$10*1.57</f>
        <v>0</v>
      </c>
      <c r="J56" s="215">
        <f t="shared" si="1"/>
        <v>0</v>
      </c>
      <c r="K56" s="215">
        <f t="shared" si="2"/>
        <v>0</v>
      </c>
      <c r="L56" s="216">
        <f t="shared" si="3"/>
        <v>0</v>
      </c>
    </row>
    <row r="57" spans="1:12">
      <c r="A57" s="267" t="str">
        <f>'5. ผู้ใช้กำหนดเรื่องปุ๋ย'!C193</f>
        <v>ผู้ใช้กำหนด 8</v>
      </c>
      <c r="B57" s="270">
        <f>'5. ผู้ใช้กำหนดเรื่องปุ๋ย'!C198</f>
        <v>0</v>
      </c>
      <c r="C57" s="269"/>
      <c r="D57" s="270">
        <f>'5. ผู้ใช้กำหนดเรื่องปุ๋ย'!C202</f>
        <v>0</v>
      </c>
      <c r="E57" s="270">
        <f>'5. ผู้ใช้กำหนดเรื่องปุ๋ย'!C200</f>
        <v>0</v>
      </c>
      <c r="F57" s="217">
        <v>10</v>
      </c>
      <c r="G57" s="193">
        <f>'5. ผู้ใช้กำหนดเรื่องปุ๋ย'!C216</f>
        <v>0</v>
      </c>
      <c r="H57" s="2"/>
      <c r="I57" s="215">
        <f>1000*B57/100*'ข้อมูลค่าอัตโนมัติ Default data'!B$10*1.57</f>
        <v>0</v>
      </c>
      <c r="J57" s="215">
        <f t="shared" si="1"/>
        <v>0</v>
      </c>
      <c r="K57" s="215">
        <f t="shared" si="2"/>
        <v>0</v>
      </c>
      <c r="L57" s="216">
        <f t="shared" si="3"/>
        <v>0</v>
      </c>
    </row>
    <row r="58" spans="1:12">
      <c r="A58" s="267" t="str">
        <f>'5. ผู้ใช้กำหนดเรื่องปุ๋ย'!C219</f>
        <v>ผู้ใช้กำหนด 9</v>
      </c>
      <c r="B58" s="270">
        <f>'5. ผู้ใช้กำหนดเรื่องปุ๋ย'!C224</f>
        <v>0</v>
      </c>
      <c r="C58" s="269"/>
      <c r="D58" s="270">
        <f>'5. ผู้ใช้กำหนดเรื่องปุ๋ย'!C228</f>
        <v>0</v>
      </c>
      <c r="E58" s="270">
        <f>'5. ผู้ใช้กำหนดเรื่องปุ๋ย'!C226</f>
        <v>0</v>
      </c>
      <c r="F58" s="217">
        <v>10</v>
      </c>
      <c r="G58" s="193">
        <f>'5. ผู้ใช้กำหนดเรื่องปุ๋ย'!C242</f>
        <v>0</v>
      </c>
      <c r="H58" s="2"/>
      <c r="I58" s="215">
        <f>1000*B58/100*'ข้อมูลค่าอัตโนมัติ Default data'!B$10*1.57</f>
        <v>0</v>
      </c>
      <c r="J58" s="215">
        <f t="shared" si="1"/>
        <v>0</v>
      </c>
      <c r="K58" s="215">
        <f t="shared" si="2"/>
        <v>0</v>
      </c>
      <c r="L58" s="216">
        <f t="shared" si="3"/>
        <v>0</v>
      </c>
    </row>
    <row r="59" spans="1:12">
      <c r="A59" s="267" t="str">
        <f>'5. ผู้ใช้กำหนดเรื่องปุ๋ย'!C245</f>
        <v>ผู้ใช้กำหนด 10</v>
      </c>
      <c r="B59" s="270">
        <f>'5. ผู้ใช้กำหนดเรื่องปุ๋ย'!C250</f>
        <v>0</v>
      </c>
      <c r="C59" s="269"/>
      <c r="D59" s="270">
        <f>'5. ผู้ใช้กำหนดเรื่องปุ๋ย'!C254</f>
        <v>0</v>
      </c>
      <c r="E59" s="270">
        <f>'5. ผู้ใช้กำหนดเรื่องปุ๋ย'!C252</f>
        <v>0</v>
      </c>
      <c r="F59" s="217">
        <v>10</v>
      </c>
      <c r="G59" s="193">
        <f>'5. ผู้ใช้กำหนดเรื่องปุ๋ย'!C268</f>
        <v>0</v>
      </c>
      <c r="H59" s="2"/>
      <c r="I59" s="215">
        <f>1000*B59/100*'ข้อมูลค่าอัตโนมัติ Default data'!B$10*1.57</f>
        <v>0</v>
      </c>
      <c r="J59" s="215">
        <f t="shared" si="1"/>
        <v>0</v>
      </c>
      <c r="K59" s="215">
        <f t="shared" si="2"/>
        <v>0</v>
      </c>
      <c r="L59" s="216">
        <f t="shared" si="3"/>
        <v>0</v>
      </c>
    </row>
    <row r="60" spans="1:12">
      <c r="A60" s="379" t="s">
        <v>364</v>
      </c>
      <c r="B60" s="47">
        <v>0.32</v>
      </c>
      <c r="C60" s="47"/>
      <c r="D60" s="47"/>
      <c r="E60" s="47"/>
      <c r="F60" s="47">
        <v>20</v>
      </c>
      <c r="G60" s="47"/>
      <c r="H60" s="2"/>
      <c r="I60" s="2"/>
      <c r="J60" s="2"/>
      <c r="K60" s="2"/>
      <c r="L60" s="28"/>
    </row>
    <row r="61" spans="1:12">
      <c r="A61" s="11" t="s">
        <v>7</v>
      </c>
      <c r="B61" s="47">
        <v>4.4999999999999998E-2</v>
      </c>
      <c r="C61" s="47"/>
      <c r="D61" s="47"/>
      <c r="E61" s="47"/>
      <c r="F61" s="47">
        <v>20</v>
      </c>
      <c r="G61" s="47"/>
      <c r="H61" s="2"/>
      <c r="I61" s="2"/>
      <c r="J61" s="2"/>
      <c r="K61" s="2"/>
      <c r="L61" s="28"/>
    </row>
    <row r="62" spans="1:12">
      <c r="A62" s="371" t="s">
        <v>518</v>
      </c>
      <c r="B62" s="47">
        <v>30</v>
      </c>
      <c r="C62" s="47"/>
      <c r="D62" s="38"/>
      <c r="E62" s="38"/>
      <c r="F62" s="38"/>
      <c r="G62" s="38"/>
    </row>
    <row r="63" spans="1:12">
      <c r="B63" s="6"/>
    </row>
    <row r="64" spans="1:12">
      <c r="A64" s="173" t="s">
        <v>519</v>
      </c>
      <c r="B64"/>
      <c r="C64"/>
    </row>
    <row r="65" spans="1:6">
      <c r="A65"/>
      <c r="B65"/>
      <c r="C65"/>
    </row>
    <row r="66" spans="1:6">
      <c r="A66"/>
      <c r="B66" s="33" t="s">
        <v>107</v>
      </c>
      <c r="C66" s="519" t="s">
        <v>398</v>
      </c>
      <c r="D66" s="511"/>
    </row>
    <row r="67" spans="1:6">
      <c r="A67" t="s">
        <v>240</v>
      </c>
      <c r="B67" s="174">
        <v>3.3</v>
      </c>
      <c r="C67" s="508">
        <f>IF('5. ผู้ใช้กำหนดเรื่องปุ๋ย'!E11="Y",B67,)</f>
        <v>0</v>
      </c>
      <c r="D67" s="508"/>
    </row>
    <row r="68" spans="1:6">
      <c r="A68" t="s">
        <v>365</v>
      </c>
      <c r="B68">
        <v>8.5</v>
      </c>
      <c r="C68" s="508">
        <f>IF('5. ผู้ใช้กำหนดเรื่องปุ๋ย'!F11="Y",B68,)</f>
        <v>0</v>
      </c>
      <c r="D68" s="508"/>
    </row>
    <row r="69" spans="1:6">
      <c r="A69" t="s">
        <v>366</v>
      </c>
      <c r="B69">
        <v>2.7</v>
      </c>
      <c r="C69" s="508">
        <f>IF('5. ผู้ใช้กำหนดเรื่องปุ๋ย'!G11="Y",B69,)</f>
        <v>0</v>
      </c>
      <c r="D69" s="508"/>
    </row>
    <row r="70" spans="1:6">
      <c r="A70" t="s">
        <v>367</v>
      </c>
      <c r="B70">
        <v>1</v>
      </c>
      <c r="C70" s="508">
        <f>IF('5. ผู้ใช้กำหนดเรื่องปุ๋ย'!H11="Y",B70,)</f>
        <v>0</v>
      </c>
      <c r="D70" s="508"/>
    </row>
    <row r="71" spans="1:6">
      <c r="A71" t="s">
        <v>368</v>
      </c>
      <c r="B71">
        <v>7</v>
      </c>
      <c r="C71" s="508">
        <f>IF('5. ผู้ใช้กำหนดเรื่องปุ๋ย'!I11="Y",B71,)</f>
        <v>0</v>
      </c>
      <c r="D71" s="508"/>
    </row>
    <row r="72" spans="1:6">
      <c r="A72" t="s">
        <v>369</v>
      </c>
      <c r="B72">
        <f>AVERAGE(B67:B71)</f>
        <v>4.5</v>
      </c>
      <c r="C72" s="508">
        <f>SUM(C67:D71)</f>
        <v>0</v>
      </c>
      <c r="D72" s="508"/>
    </row>
    <row r="73" spans="1:6">
      <c r="A73"/>
      <c r="B73"/>
      <c r="C73" s="510">
        <f>IF(C72=0, B72, C72)</f>
        <v>4.5</v>
      </c>
      <c r="D73" s="510"/>
      <c r="F73" s="235"/>
    </row>
    <row r="74" spans="1:6">
      <c r="A74"/>
      <c r="B74"/>
      <c r="C74" s="509"/>
      <c r="D74" s="509"/>
    </row>
    <row r="75" spans="1:6">
      <c r="A75" t="s">
        <v>370</v>
      </c>
      <c r="B75">
        <v>2.7</v>
      </c>
      <c r="C75" s="508">
        <f>IF('5. ผู้ใช้กำหนดเรื่องปุ๋ย'!E13="Y",B75,)</f>
        <v>0</v>
      </c>
      <c r="D75" s="508"/>
    </row>
    <row r="76" spans="1:6">
      <c r="A76" t="s">
        <v>371</v>
      </c>
      <c r="B76">
        <v>2</v>
      </c>
      <c r="C76" s="508">
        <f>IF('5. ผู้ใช้กำหนดเรื่องปุ๋ย'!F13="Y",B76,)</f>
        <v>0</v>
      </c>
      <c r="D76" s="508"/>
    </row>
    <row r="77" spans="1:6">
      <c r="A77" t="s">
        <v>372</v>
      </c>
      <c r="B77">
        <v>0.2</v>
      </c>
      <c r="C77" s="508">
        <f>IF('5. ผู้ใช้กำหนดเรื่องปุ๋ย'!G13="Y",B77,)</f>
        <v>0</v>
      </c>
      <c r="D77" s="508"/>
    </row>
    <row r="78" spans="1:6">
      <c r="A78" t="s">
        <v>373</v>
      </c>
      <c r="B78" s="174">
        <f>AVERAGE(B75:B77)</f>
        <v>1.6333333333333335</v>
      </c>
      <c r="C78" s="508">
        <f>SUM(C75:D77)</f>
        <v>0</v>
      </c>
      <c r="D78" s="508"/>
    </row>
    <row r="79" spans="1:6">
      <c r="A79"/>
      <c r="B79"/>
      <c r="C79" s="510">
        <f>IF(C78=0, B78, C78)</f>
        <v>1.6333333333333335</v>
      </c>
      <c r="D79" s="510"/>
    </row>
    <row r="80" spans="1:6">
      <c r="A80"/>
      <c r="B80"/>
      <c r="C80" s="509"/>
      <c r="D80" s="509"/>
    </row>
    <row r="81" spans="1:4">
      <c r="A81" t="s">
        <v>374</v>
      </c>
      <c r="B81">
        <v>0.5</v>
      </c>
      <c r="C81" s="508">
        <f>IF('5. ผู้ใช้กำหนดเรื่องปุ๋ย'!E$15="Y",B81,)</f>
        <v>0</v>
      </c>
      <c r="D81" s="508"/>
    </row>
    <row r="82" spans="1:4">
      <c r="A82" t="s">
        <v>375</v>
      </c>
      <c r="B82">
        <v>1.4</v>
      </c>
      <c r="C82" s="508">
        <f>IF('5. ผู้ใช้กำหนดเรื่องปุ๋ย'!F$15="Y",B82,)</f>
        <v>0</v>
      </c>
      <c r="D82" s="508"/>
    </row>
    <row r="83" spans="1:4">
      <c r="A83" t="s">
        <v>376</v>
      </c>
      <c r="B83" s="174">
        <f>AVERAGE(B81:B82)</f>
        <v>0.95</v>
      </c>
      <c r="C83" s="508">
        <f>SUM(C81:D82)</f>
        <v>0</v>
      </c>
      <c r="D83" s="508"/>
    </row>
    <row r="84" spans="1:4">
      <c r="A84"/>
      <c r="B84"/>
      <c r="C84" s="507">
        <f>IF(C83=0, B83, C83)</f>
        <v>0.95</v>
      </c>
      <c r="D84" s="507"/>
    </row>
    <row r="85" spans="1:4">
      <c r="A85"/>
      <c r="B85"/>
      <c r="C85" s="509"/>
      <c r="D85" s="509"/>
    </row>
    <row r="86" spans="1:4">
      <c r="A86" t="s">
        <v>378</v>
      </c>
      <c r="B86"/>
      <c r="C86" s="507">
        <v>0.9</v>
      </c>
      <c r="D86" s="507"/>
    </row>
    <row r="87" spans="1:4">
      <c r="A87" t="s">
        <v>377</v>
      </c>
      <c r="B87"/>
      <c r="C87" s="507">
        <v>1</v>
      </c>
      <c r="D87" s="507"/>
    </row>
    <row r="88" spans="1:4">
      <c r="A88" t="s">
        <v>379</v>
      </c>
      <c r="B88"/>
      <c r="C88" s="507"/>
      <c r="D88" s="507"/>
    </row>
    <row r="89" spans="1:4">
      <c r="A89" t="s">
        <v>380</v>
      </c>
      <c r="B89"/>
      <c r="C89" s="507">
        <v>1.9</v>
      </c>
      <c r="D89" s="507"/>
    </row>
    <row r="90" spans="1:4">
      <c r="A90" t="s">
        <v>381</v>
      </c>
      <c r="B90"/>
      <c r="C90" s="507">
        <v>0.2</v>
      </c>
      <c r="D90" s="507"/>
    </row>
    <row r="91" spans="1:4">
      <c r="A91" t="s">
        <v>382</v>
      </c>
      <c r="B91"/>
      <c r="C91" s="507">
        <v>1.8</v>
      </c>
      <c r="D91" s="507"/>
    </row>
    <row r="92" spans="1:4">
      <c r="A92" t="s">
        <v>383</v>
      </c>
      <c r="B92"/>
      <c r="C92" s="507">
        <v>2.9</v>
      </c>
      <c r="D92" s="507"/>
    </row>
    <row r="93" spans="1:4">
      <c r="B93" s="6"/>
    </row>
    <row r="94" spans="1:4">
      <c r="A94" s="7" t="s">
        <v>384</v>
      </c>
    </row>
    <row r="96" spans="1:4" ht="15" hidden="1" customHeight="1">
      <c r="A96" s="279" t="s">
        <v>143</v>
      </c>
      <c r="B96" s="257"/>
      <c r="C96" s="257"/>
      <c r="D96" s="256"/>
    </row>
    <row r="97" spans="1:4" ht="15" hidden="1" customHeight="1">
      <c r="A97" s="257"/>
      <c r="B97" s="33" t="s">
        <v>107</v>
      </c>
      <c r="C97" s="511" t="s">
        <v>108</v>
      </c>
      <c r="D97" s="511"/>
    </row>
    <row r="98" spans="1:4" ht="15" hidden="1" customHeight="1">
      <c r="A98" s="257" t="s">
        <v>97</v>
      </c>
      <c r="B98" s="174">
        <v>3.3</v>
      </c>
      <c r="C98" s="508">
        <f>IF('5. ผู้ใช้กำหนดเรื่องปุ๋ย'!E42="Y",B98,)</f>
        <v>0</v>
      </c>
      <c r="D98" s="508"/>
    </row>
    <row r="99" spans="1:4" ht="15" hidden="1" customHeight="1">
      <c r="A99" s="257" t="s">
        <v>98</v>
      </c>
      <c r="B99" s="257">
        <v>8.5</v>
      </c>
      <c r="C99" s="508">
        <f>IF('5. ผู้ใช้กำหนดเรื่องปุ๋ย'!F42="Y",B99,)</f>
        <v>0</v>
      </c>
      <c r="D99" s="508"/>
    </row>
    <row r="100" spans="1:4" ht="15" hidden="1" customHeight="1">
      <c r="A100" s="257" t="s">
        <v>99</v>
      </c>
      <c r="B100" s="257">
        <v>2.7</v>
      </c>
      <c r="C100" s="508">
        <f>IF('5. ผู้ใช้กำหนดเรื่องปุ๋ย'!G42="Y",B100,)</f>
        <v>0</v>
      </c>
      <c r="D100" s="508"/>
    </row>
    <row r="101" spans="1:4" ht="15" hidden="1" customHeight="1">
      <c r="A101" s="257" t="s">
        <v>100</v>
      </c>
      <c r="B101" s="257">
        <v>1</v>
      </c>
      <c r="C101" s="508">
        <f>IF('5. ผู้ใช้กำหนดเรื่องปุ๋ย'!H42="Y",B101,)</f>
        <v>0</v>
      </c>
      <c r="D101" s="508"/>
    </row>
    <row r="102" spans="1:4" ht="15" hidden="1" customHeight="1">
      <c r="A102" s="257" t="s">
        <v>101</v>
      </c>
      <c r="B102" s="257">
        <v>7</v>
      </c>
      <c r="C102" s="508">
        <f>IF('5. ผู้ใช้กำหนดเรื่องปุ๋ย'!I42="Y",B102,)</f>
        <v>0</v>
      </c>
      <c r="D102" s="508"/>
    </row>
    <row r="103" spans="1:4" ht="15" hidden="1" customHeight="1">
      <c r="A103" s="257" t="s">
        <v>109</v>
      </c>
      <c r="B103" s="257">
        <f>AVERAGE(B98:B102)</f>
        <v>4.5</v>
      </c>
      <c r="C103" s="508">
        <f>SUM(C98:D102)</f>
        <v>0</v>
      </c>
      <c r="D103" s="508"/>
    </row>
    <row r="104" spans="1:4" ht="15" hidden="1" customHeight="1">
      <c r="A104" s="257"/>
      <c r="B104" s="257"/>
      <c r="C104" s="510">
        <f>IF(C103=0, B103, C103)</f>
        <v>4.5</v>
      </c>
      <c r="D104" s="510"/>
    </row>
    <row r="105" spans="1:4" ht="15" hidden="1" customHeight="1">
      <c r="A105" s="257"/>
      <c r="B105" s="257"/>
      <c r="C105" s="509"/>
      <c r="D105" s="509"/>
    </row>
    <row r="106" spans="1:4" ht="15" hidden="1" customHeight="1">
      <c r="A106" s="257" t="s">
        <v>102</v>
      </c>
      <c r="B106" s="257">
        <v>2.7</v>
      </c>
      <c r="C106" s="508">
        <f>IF('5. ผู้ใช้กำหนดเรื่องปุ๋ย'!E44="Y",B106,)</f>
        <v>0</v>
      </c>
      <c r="D106" s="508"/>
    </row>
    <row r="107" spans="1:4" ht="15" hidden="1" customHeight="1">
      <c r="A107" s="257" t="s">
        <v>103</v>
      </c>
      <c r="B107" s="257">
        <v>2</v>
      </c>
      <c r="C107" s="508">
        <f>IF('5. ผู้ใช้กำหนดเรื่องปุ๋ย'!F44="Y",B107,)</f>
        <v>0</v>
      </c>
      <c r="D107" s="508"/>
    </row>
    <row r="108" spans="1:4" ht="15" hidden="1" customHeight="1">
      <c r="A108" s="257" t="s">
        <v>110</v>
      </c>
      <c r="B108" s="257">
        <v>0.2</v>
      </c>
      <c r="C108" s="508">
        <f>IF('5. ผู้ใช้กำหนดเรื่องปุ๋ย'!G44="Y",B108,)</f>
        <v>0</v>
      </c>
      <c r="D108" s="508"/>
    </row>
    <row r="109" spans="1:4" ht="15" hidden="1" customHeight="1">
      <c r="A109" s="257" t="s">
        <v>111</v>
      </c>
      <c r="B109" s="174">
        <f>AVERAGE(B106:B108)</f>
        <v>1.6333333333333335</v>
      </c>
      <c r="C109" s="508">
        <f>SUM(C106:D108)</f>
        <v>0</v>
      </c>
      <c r="D109" s="508"/>
    </row>
    <row r="110" spans="1:4" ht="15" hidden="1" customHeight="1">
      <c r="A110" s="257"/>
      <c r="B110" s="257"/>
      <c r="C110" s="510">
        <f>IF(C109=0, B109, C109)</f>
        <v>1.6333333333333335</v>
      </c>
      <c r="D110" s="510"/>
    </row>
    <row r="111" spans="1:4" ht="15" hidden="1" customHeight="1">
      <c r="A111" s="257"/>
      <c r="B111" s="257"/>
      <c r="C111" s="509"/>
      <c r="D111" s="509"/>
    </row>
    <row r="112" spans="1:4" ht="15" hidden="1" customHeight="1">
      <c r="A112" s="257" t="s">
        <v>104</v>
      </c>
      <c r="B112" s="257">
        <v>0.5</v>
      </c>
      <c r="C112" s="508">
        <f>IF('5. ผู้ใช้กำหนดเรื่องปุ๋ย'!E46="Y",B112,)</f>
        <v>0</v>
      </c>
      <c r="D112" s="508"/>
    </row>
    <row r="113" spans="1:4" ht="15" hidden="1" customHeight="1">
      <c r="A113" s="257" t="s">
        <v>105</v>
      </c>
      <c r="B113" s="257">
        <v>1.4</v>
      </c>
      <c r="C113" s="508">
        <f>IF('5. ผู้ใช้กำหนดเรื่องปุ๋ย'!F46="Y",B113,)</f>
        <v>0</v>
      </c>
      <c r="D113" s="508"/>
    </row>
    <row r="114" spans="1:4" ht="15" hidden="1" customHeight="1">
      <c r="A114" s="257" t="s">
        <v>112</v>
      </c>
      <c r="B114" s="174">
        <f>AVERAGE(B112:B113)</f>
        <v>0.95</v>
      </c>
      <c r="C114" s="508">
        <f>SUM(C112:D113)</f>
        <v>0</v>
      </c>
      <c r="D114" s="508"/>
    </row>
    <row r="115" spans="1:4" ht="15" hidden="1" customHeight="1">
      <c r="A115" s="257"/>
      <c r="B115" s="257"/>
      <c r="C115" s="507">
        <f>IF(C114=0, B114, C114)</f>
        <v>0.95</v>
      </c>
      <c r="D115" s="507"/>
    </row>
    <row r="116" spans="1:4" ht="15" hidden="1" customHeight="1">
      <c r="A116" s="257"/>
      <c r="B116" s="257"/>
      <c r="C116" s="509"/>
      <c r="D116" s="509"/>
    </row>
    <row r="117" spans="1:4" ht="15" hidden="1" customHeight="1">
      <c r="A117" s="257" t="s">
        <v>113</v>
      </c>
      <c r="B117" s="257"/>
      <c r="C117" s="507">
        <v>0.9</v>
      </c>
      <c r="D117" s="507"/>
    </row>
    <row r="118" spans="1:4" ht="15" hidden="1" customHeight="1">
      <c r="A118" s="257" t="s">
        <v>114</v>
      </c>
      <c r="B118" s="257"/>
      <c r="C118" s="507">
        <v>1</v>
      </c>
      <c r="D118" s="507"/>
    </row>
    <row r="119" spans="1:4" ht="15" hidden="1" customHeight="1">
      <c r="A119" s="257" t="s">
        <v>115</v>
      </c>
      <c r="B119" s="257"/>
      <c r="C119" s="507"/>
      <c r="D119" s="507"/>
    </row>
    <row r="120" spans="1:4" ht="15" hidden="1" customHeight="1">
      <c r="A120" s="257" t="s">
        <v>116</v>
      </c>
      <c r="B120" s="257"/>
      <c r="C120" s="507">
        <v>1.9</v>
      </c>
      <c r="D120" s="507"/>
    </row>
    <row r="121" spans="1:4" ht="15" hidden="1" customHeight="1">
      <c r="A121" s="257" t="s">
        <v>117</v>
      </c>
      <c r="B121" s="257"/>
      <c r="C121" s="507">
        <v>0.2</v>
      </c>
      <c r="D121" s="507"/>
    </row>
    <row r="122" spans="1:4" ht="15" hidden="1" customHeight="1">
      <c r="A122" s="257" t="s">
        <v>118</v>
      </c>
      <c r="B122" s="257"/>
      <c r="C122" s="507">
        <v>1.8</v>
      </c>
      <c r="D122" s="507"/>
    </row>
    <row r="123" spans="1:4" ht="15" hidden="1" customHeight="1">
      <c r="A123" s="257" t="s">
        <v>119</v>
      </c>
      <c r="B123" s="257"/>
      <c r="C123" s="507">
        <v>2.9</v>
      </c>
      <c r="D123" s="507"/>
    </row>
    <row r="124" spans="1:4" ht="15" hidden="1" customHeight="1"/>
    <row r="125" spans="1:4" ht="15" hidden="1" customHeight="1">
      <c r="A125" s="279" t="s">
        <v>121</v>
      </c>
    </row>
    <row r="126" spans="1:4" ht="15" hidden="1" customHeight="1">
      <c r="A126" s="280"/>
      <c r="B126" s="33" t="s">
        <v>107</v>
      </c>
      <c r="C126" s="511" t="s">
        <v>108</v>
      </c>
      <c r="D126" s="511"/>
    </row>
    <row r="127" spans="1:4" ht="15" hidden="1" customHeight="1">
      <c r="A127" s="280" t="s">
        <v>97</v>
      </c>
      <c r="B127" s="174">
        <v>3.3</v>
      </c>
      <c r="C127" s="508">
        <f>IF('5. ผู้ใช้กำหนดเรื่องปุ๋ย'!E68="Y",B127,)</f>
        <v>0</v>
      </c>
      <c r="D127" s="508"/>
    </row>
    <row r="128" spans="1:4" ht="15" hidden="1" customHeight="1">
      <c r="A128" s="280" t="s">
        <v>98</v>
      </c>
      <c r="B128" s="280">
        <v>8.5</v>
      </c>
      <c r="C128" s="508">
        <f>IF('5. ผู้ใช้กำหนดเรื่องปุ๋ย'!F68="Y",B128,)</f>
        <v>0</v>
      </c>
      <c r="D128" s="508"/>
    </row>
    <row r="129" spans="1:4" ht="15" hidden="1" customHeight="1">
      <c r="A129" s="280" t="s">
        <v>99</v>
      </c>
      <c r="B129" s="280">
        <v>2.7</v>
      </c>
      <c r="C129" s="508">
        <f>IF('5. ผู้ใช้กำหนดเรื่องปุ๋ย'!G68="Y",B129,)</f>
        <v>0</v>
      </c>
      <c r="D129" s="508"/>
    </row>
    <row r="130" spans="1:4" ht="15" hidden="1" customHeight="1">
      <c r="A130" s="280" t="s">
        <v>100</v>
      </c>
      <c r="B130" s="280">
        <v>1</v>
      </c>
      <c r="C130" s="508">
        <f>IF('5. ผู้ใช้กำหนดเรื่องปุ๋ย'!H68="Y",B130,)</f>
        <v>0</v>
      </c>
      <c r="D130" s="508"/>
    </row>
    <row r="131" spans="1:4" ht="15" hidden="1" customHeight="1">
      <c r="A131" s="280" t="s">
        <v>101</v>
      </c>
      <c r="B131" s="280">
        <v>7</v>
      </c>
      <c r="C131" s="508">
        <f>IF('5. ผู้ใช้กำหนดเรื่องปุ๋ย'!I68="Y",B131,)</f>
        <v>0</v>
      </c>
      <c r="D131" s="508"/>
    </row>
    <row r="132" spans="1:4" ht="15" hidden="1" customHeight="1">
      <c r="A132" s="280" t="s">
        <v>109</v>
      </c>
      <c r="B132" s="280">
        <f>AVERAGE(B127:B131)</f>
        <v>4.5</v>
      </c>
      <c r="C132" s="508">
        <f>SUM(C127:D131)</f>
        <v>0</v>
      </c>
      <c r="D132" s="508"/>
    </row>
    <row r="133" spans="1:4" ht="15" hidden="1" customHeight="1">
      <c r="A133" s="280"/>
      <c r="B133" s="280"/>
      <c r="C133" s="510">
        <f>IF(C132=0, B132, C132)</f>
        <v>4.5</v>
      </c>
      <c r="D133" s="510"/>
    </row>
    <row r="134" spans="1:4" ht="15" hidden="1" customHeight="1">
      <c r="A134" s="280"/>
      <c r="B134" s="280"/>
      <c r="C134" s="509"/>
      <c r="D134" s="509"/>
    </row>
    <row r="135" spans="1:4" ht="15" hidden="1" customHeight="1">
      <c r="A135" s="280" t="s">
        <v>102</v>
      </c>
      <c r="B135" s="280">
        <v>2.7</v>
      </c>
      <c r="C135" s="508">
        <f>IF('5. ผู้ใช้กำหนดเรื่องปุ๋ย'!E70="Y",B135,)</f>
        <v>0</v>
      </c>
      <c r="D135" s="508"/>
    </row>
    <row r="136" spans="1:4" ht="15" hidden="1" customHeight="1">
      <c r="A136" s="280" t="s">
        <v>103</v>
      </c>
      <c r="B136" s="280">
        <v>2</v>
      </c>
      <c r="C136" s="508">
        <f>IF('5. ผู้ใช้กำหนดเรื่องปุ๋ย'!F70="Y",B136,)</f>
        <v>0</v>
      </c>
      <c r="D136" s="508"/>
    </row>
    <row r="137" spans="1:4" ht="15" hidden="1" customHeight="1">
      <c r="A137" s="280" t="s">
        <v>110</v>
      </c>
      <c r="B137" s="280">
        <v>0.2</v>
      </c>
      <c r="C137" s="508">
        <f>IF('5. ผู้ใช้กำหนดเรื่องปุ๋ย'!G70="Y",B137,)</f>
        <v>0</v>
      </c>
      <c r="D137" s="508"/>
    </row>
    <row r="138" spans="1:4" ht="15" hidden="1" customHeight="1">
      <c r="A138" s="280" t="s">
        <v>111</v>
      </c>
      <c r="B138" s="174">
        <f>AVERAGE(B135:B137)</f>
        <v>1.6333333333333335</v>
      </c>
      <c r="C138" s="508">
        <f>SUM(C135:D137)</f>
        <v>0</v>
      </c>
      <c r="D138" s="508"/>
    </row>
    <row r="139" spans="1:4" ht="15" hidden="1" customHeight="1">
      <c r="A139" s="280"/>
      <c r="B139" s="280"/>
      <c r="C139" s="510">
        <f>IF(C138=0, B138, C138)</f>
        <v>1.6333333333333335</v>
      </c>
      <c r="D139" s="510"/>
    </row>
    <row r="140" spans="1:4" ht="15" hidden="1" customHeight="1">
      <c r="A140" s="280"/>
      <c r="B140" s="280"/>
      <c r="C140" s="509"/>
      <c r="D140" s="509"/>
    </row>
    <row r="141" spans="1:4" ht="15" hidden="1" customHeight="1">
      <c r="A141" s="280" t="s">
        <v>104</v>
      </c>
      <c r="B141" s="280">
        <v>0.5</v>
      </c>
      <c r="C141" s="508">
        <f>IF('5. ผู้ใช้กำหนดเรื่องปุ๋ย'!E72="Y",B141,)</f>
        <v>0</v>
      </c>
      <c r="D141" s="508"/>
    </row>
    <row r="142" spans="1:4" ht="15" hidden="1" customHeight="1">
      <c r="A142" s="280" t="s">
        <v>105</v>
      </c>
      <c r="B142" s="280">
        <v>1.4</v>
      </c>
      <c r="C142" s="508">
        <f>IF('5. ผู้ใช้กำหนดเรื่องปุ๋ย'!F72="Y",B142,)</f>
        <v>0</v>
      </c>
      <c r="D142" s="508"/>
    </row>
    <row r="143" spans="1:4" ht="15" hidden="1" customHeight="1">
      <c r="A143" s="280" t="s">
        <v>112</v>
      </c>
      <c r="B143" s="174">
        <f>AVERAGE(B141:B142)</f>
        <v>0.95</v>
      </c>
      <c r="C143" s="508">
        <f>SUM(C141:D142)</f>
        <v>0</v>
      </c>
      <c r="D143" s="508"/>
    </row>
    <row r="144" spans="1:4" ht="15" hidden="1" customHeight="1">
      <c r="A144" s="280"/>
      <c r="B144" s="280"/>
      <c r="C144" s="507">
        <f>IF(C143=0, B143, C143)</f>
        <v>0.95</v>
      </c>
      <c r="D144" s="507"/>
    </row>
    <row r="145" spans="1:4" ht="15" hidden="1" customHeight="1">
      <c r="A145" s="280"/>
      <c r="B145" s="280"/>
      <c r="C145" s="509"/>
      <c r="D145" s="509"/>
    </row>
    <row r="146" spans="1:4" ht="15" hidden="1" customHeight="1">
      <c r="A146" s="280" t="s">
        <v>113</v>
      </c>
      <c r="B146" s="280"/>
      <c r="C146" s="507">
        <v>0.9</v>
      </c>
      <c r="D146" s="507"/>
    </row>
    <row r="147" spans="1:4" ht="15" hidden="1" customHeight="1">
      <c r="A147" s="280" t="s">
        <v>114</v>
      </c>
      <c r="B147" s="280"/>
      <c r="C147" s="507">
        <v>1</v>
      </c>
      <c r="D147" s="507"/>
    </row>
    <row r="148" spans="1:4" ht="15" hidden="1" customHeight="1">
      <c r="A148" s="280" t="s">
        <v>115</v>
      </c>
      <c r="B148" s="280"/>
      <c r="C148" s="507"/>
      <c r="D148" s="507"/>
    </row>
    <row r="149" spans="1:4" ht="15" hidden="1" customHeight="1">
      <c r="A149" s="280" t="s">
        <v>116</v>
      </c>
      <c r="B149" s="280"/>
      <c r="C149" s="507">
        <v>1.9</v>
      </c>
      <c r="D149" s="507"/>
    </row>
    <row r="150" spans="1:4" ht="15" hidden="1" customHeight="1">
      <c r="A150" s="280" t="s">
        <v>117</v>
      </c>
      <c r="B150" s="280"/>
      <c r="C150" s="507">
        <v>0.2</v>
      </c>
      <c r="D150" s="507"/>
    </row>
    <row r="151" spans="1:4" ht="15" hidden="1" customHeight="1">
      <c r="A151" s="280" t="s">
        <v>118</v>
      </c>
      <c r="B151" s="280"/>
      <c r="C151" s="507">
        <v>1.8</v>
      </c>
      <c r="D151" s="507"/>
    </row>
    <row r="152" spans="1:4" ht="15" hidden="1" customHeight="1">
      <c r="A152" s="280" t="s">
        <v>119</v>
      </c>
      <c r="B152" s="280"/>
      <c r="C152" s="507">
        <v>2.9</v>
      </c>
      <c r="D152" s="507"/>
    </row>
    <row r="153" spans="1:4" ht="15" hidden="1" customHeight="1"/>
    <row r="154" spans="1:4" ht="15" hidden="1" customHeight="1">
      <c r="A154" s="279" t="s">
        <v>122</v>
      </c>
    </row>
    <row r="155" spans="1:4" ht="15" hidden="1" customHeight="1">
      <c r="A155" s="280"/>
      <c r="B155" s="33" t="s">
        <v>107</v>
      </c>
      <c r="C155" s="511" t="s">
        <v>108</v>
      </c>
      <c r="D155" s="511"/>
    </row>
    <row r="156" spans="1:4" ht="15" hidden="1" customHeight="1">
      <c r="A156" s="280" t="s">
        <v>97</v>
      </c>
      <c r="B156" s="174">
        <v>3.3</v>
      </c>
      <c r="C156" s="508">
        <f>IF('5. ผู้ใช้กำหนดเรื่องปุ๋ย'!E94="Y",B156,)</f>
        <v>0</v>
      </c>
      <c r="D156" s="508"/>
    </row>
    <row r="157" spans="1:4" ht="15" hidden="1" customHeight="1">
      <c r="A157" s="280" t="s">
        <v>98</v>
      </c>
      <c r="B157" s="280">
        <v>8.5</v>
      </c>
      <c r="C157" s="508">
        <f>IF('5. ผู้ใช้กำหนดเรื่องปุ๋ย'!F94="Y",B157,)</f>
        <v>0</v>
      </c>
      <c r="D157" s="508"/>
    </row>
    <row r="158" spans="1:4" ht="15" hidden="1" customHeight="1">
      <c r="A158" s="280" t="s">
        <v>99</v>
      </c>
      <c r="B158" s="280">
        <v>2.7</v>
      </c>
      <c r="C158" s="508">
        <f>IF('5. ผู้ใช้กำหนดเรื่องปุ๋ย'!G94="Y",B158,)</f>
        <v>0</v>
      </c>
      <c r="D158" s="508"/>
    </row>
    <row r="159" spans="1:4" ht="15" hidden="1" customHeight="1">
      <c r="A159" s="280" t="s">
        <v>100</v>
      </c>
      <c r="B159" s="280">
        <v>1</v>
      </c>
      <c r="C159" s="508">
        <f>IF('5. ผู้ใช้กำหนดเรื่องปุ๋ย'!H94="Y",B159,)</f>
        <v>0</v>
      </c>
      <c r="D159" s="508"/>
    </row>
    <row r="160" spans="1:4" ht="15" hidden="1" customHeight="1">
      <c r="A160" s="280" t="s">
        <v>101</v>
      </c>
      <c r="B160" s="280">
        <v>7</v>
      </c>
      <c r="C160" s="508">
        <f>IF('5. ผู้ใช้กำหนดเรื่องปุ๋ย'!I94="Y",B160,)</f>
        <v>0</v>
      </c>
      <c r="D160" s="508"/>
    </row>
    <row r="161" spans="1:4" ht="15" hidden="1" customHeight="1">
      <c r="A161" s="280" t="s">
        <v>109</v>
      </c>
      <c r="B161" s="280">
        <f>AVERAGE(B156:B160)</f>
        <v>4.5</v>
      </c>
      <c r="C161" s="508">
        <f>SUM(C156:D160)</f>
        <v>0</v>
      </c>
      <c r="D161" s="508"/>
    </row>
    <row r="162" spans="1:4" ht="15" hidden="1" customHeight="1">
      <c r="A162" s="280"/>
      <c r="B162" s="280"/>
      <c r="C162" s="510">
        <f>IF(C161=0, B161, C161)</f>
        <v>4.5</v>
      </c>
      <c r="D162" s="510"/>
    </row>
    <row r="163" spans="1:4" ht="15" hidden="1" customHeight="1">
      <c r="A163" s="280"/>
      <c r="B163" s="280"/>
      <c r="C163" s="509"/>
      <c r="D163" s="509"/>
    </row>
    <row r="164" spans="1:4" ht="15" hidden="1" customHeight="1">
      <c r="A164" s="280" t="s">
        <v>102</v>
      </c>
      <c r="B164" s="280">
        <v>2.7</v>
      </c>
      <c r="C164" s="508">
        <f>IF('5. ผู้ใช้กำหนดเรื่องปุ๋ย'!E96="Y",B164,)</f>
        <v>0</v>
      </c>
      <c r="D164" s="508"/>
    </row>
    <row r="165" spans="1:4" ht="15" hidden="1" customHeight="1">
      <c r="A165" s="280" t="s">
        <v>103</v>
      </c>
      <c r="B165" s="280">
        <v>2</v>
      </c>
      <c r="C165" s="508">
        <f>IF('5. ผู้ใช้กำหนดเรื่องปุ๋ย'!F96="Y",B165,)</f>
        <v>0</v>
      </c>
      <c r="D165" s="508"/>
    </row>
    <row r="166" spans="1:4" ht="15" hidden="1" customHeight="1">
      <c r="A166" s="280" t="s">
        <v>110</v>
      </c>
      <c r="B166" s="280">
        <v>0.2</v>
      </c>
      <c r="C166" s="508">
        <f>IF('5. ผู้ใช้กำหนดเรื่องปุ๋ย'!G96="Y",B166,)</f>
        <v>0</v>
      </c>
      <c r="D166" s="508"/>
    </row>
    <row r="167" spans="1:4" ht="15" hidden="1" customHeight="1">
      <c r="A167" s="280" t="s">
        <v>111</v>
      </c>
      <c r="B167" s="174">
        <f>AVERAGE(B164:B166)</f>
        <v>1.6333333333333335</v>
      </c>
      <c r="C167" s="508">
        <f>SUM(C164:D166)</f>
        <v>0</v>
      </c>
      <c r="D167" s="508"/>
    </row>
    <row r="168" spans="1:4" ht="15" hidden="1" customHeight="1">
      <c r="A168" s="280"/>
      <c r="B168" s="280"/>
      <c r="C168" s="510">
        <f>IF(C167=0, B167, C167)</f>
        <v>1.6333333333333335</v>
      </c>
      <c r="D168" s="510"/>
    </row>
    <row r="169" spans="1:4" ht="15" hidden="1" customHeight="1">
      <c r="A169" s="280"/>
      <c r="B169" s="280"/>
      <c r="C169" s="509"/>
      <c r="D169" s="509"/>
    </row>
    <row r="170" spans="1:4" ht="15" hidden="1" customHeight="1">
      <c r="A170" s="280" t="s">
        <v>104</v>
      </c>
      <c r="B170" s="280">
        <v>0.5</v>
      </c>
      <c r="C170" s="508">
        <f>IF('5. ผู้ใช้กำหนดเรื่องปุ๋ย'!E98="Y",B170,)</f>
        <v>0</v>
      </c>
      <c r="D170" s="508"/>
    </row>
    <row r="171" spans="1:4" ht="15" hidden="1" customHeight="1">
      <c r="A171" s="280" t="s">
        <v>105</v>
      </c>
      <c r="B171" s="280">
        <v>1.4</v>
      </c>
      <c r="C171" s="508">
        <f>IF('5. ผู้ใช้กำหนดเรื่องปุ๋ย'!F98="Y",B171,)</f>
        <v>0</v>
      </c>
      <c r="D171" s="508"/>
    </row>
    <row r="172" spans="1:4" ht="15" hidden="1" customHeight="1">
      <c r="A172" s="280" t="s">
        <v>112</v>
      </c>
      <c r="B172" s="174">
        <f>AVERAGE(B170:B171)</f>
        <v>0.95</v>
      </c>
      <c r="C172" s="508">
        <f>SUM(C170:D171)</f>
        <v>0</v>
      </c>
      <c r="D172" s="508"/>
    </row>
    <row r="173" spans="1:4" ht="15" hidden="1" customHeight="1">
      <c r="A173" s="280"/>
      <c r="B173" s="280"/>
      <c r="C173" s="507">
        <f>IF(C172=0, B172, C172)</f>
        <v>0.95</v>
      </c>
      <c r="D173" s="507"/>
    </row>
    <row r="174" spans="1:4" ht="15" hidden="1" customHeight="1">
      <c r="A174" s="280"/>
      <c r="B174" s="280"/>
      <c r="C174" s="509"/>
      <c r="D174" s="509"/>
    </row>
    <row r="175" spans="1:4" ht="15" hidden="1" customHeight="1">
      <c r="A175" s="280" t="s">
        <v>113</v>
      </c>
      <c r="B175" s="280"/>
      <c r="C175" s="507">
        <v>0.9</v>
      </c>
      <c r="D175" s="507"/>
    </row>
    <row r="176" spans="1:4" ht="15" hidden="1" customHeight="1">
      <c r="A176" s="280" t="s">
        <v>114</v>
      </c>
      <c r="B176" s="280"/>
      <c r="C176" s="507">
        <v>1</v>
      </c>
      <c r="D176" s="507"/>
    </row>
    <row r="177" spans="1:4" ht="15" hidden="1" customHeight="1">
      <c r="A177" s="280" t="s">
        <v>115</v>
      </c>
      <c r="B177" s="280"/>
      <c r="C177" s="507"/>
      <c r="D177" s="507"/>
    </row>
    <row r="178" spans="1:4" ht="15" hidden="1" customHeight="1">
      <c r="A178" s="280" t="s">
        <v>116</v>
      </c>
      <c r="B178" s="280"/>
      <c r="C178" s="507">
        <v>1.9</v>
      </c>
      <c r="D178" s="507"/>
    </row>
    <row r="179" spans="1:4" ht="15" hidden="1" customHeight="1">
      <c r="A179" s="280" t="s">
        <v>117</v>
      </c>
      <c r="B179" s="280"/>
      <c r="C179" s="507">
        <v>0.2</v>
      </c>
      <c r="D179" s="507"/>
    </row>
    <row r="180" spans="1:4" ht="15" hidden="1" customHeight="1">
      <c r="A180" s="280" t="s">
        <v>118</v>
      </c>
      <c r="B180" s="280"/>
      <c r="C180" s="507">
        <v>1.8</v>
      </c>
      <c r="D180" s="507"/>
    </row>
    <row r="181" spans="1:4" ht="15" hidden="1" customHeight="1">
      <c r="A181" s="280" t="s">
        <v>119</v>
      </c>
      <c r="B181" s="280"/>
      <c r="C181" s="507">
        <v>2.9</v>
      </c>
      <c r="D181" s="507"/>
    </row>
    <row r="182" spans="1:4" ht="15" hidden="1" customHeight="1"/>
    <row r="183" spans="1:4" ht="15" hidden="1" customHeight="1">
      <c r="A183" s="279" t="s">
        <v>123</v>
      </c>
    </row>
    <row r="184" spans="1:4" ht="15" hidden="1" customHeight="1">
      <c r="A184" s="280"/>
      <c r="B184" s="33" t="s">
        <v>107</v>
      </c>
      <c r="C184" s="511" t="s">
        <v>108</v>
      </c>
      <c r="D184" s="511"/>
    </row>
    <row r="185" spans="1:4" ht="15" hidden="1" customHeight="1">
      <c r="A185" s="280" t="s">
        <v>97</v>
      </c>
      <c r="B185" s="174">
        <v>3.3</v>
      </c>
      <c r="C185" s="508">
        <f>IF('5. ผู้ใช้กำหนดเรื่องปุ๋ย'!E120="Y",B185,)</f>
        <v>0</v>
      </c>
      <c r="D185" s="508"/>
    </row>
    <row r="186" spans="1:4" ht="15" hidden="1" customHeight="1">
      <c r="A186" s="280" t="s">
        <v>98</v>
      </c>
      <c r="B186" s="280">
        <v>8.5</v>
      </c>
      <c r="C186" s="508">
        <f>IF('5. ผู้ใช้กำหนดเรื่องปุ๋ย'!F120="Y",B186,)</f>
        <v>0</v>
      </c>
      <c r="D186" s="508"/>
    </row>
    <row r="187" spans="1:4" ht="15" hidden="1" customHeight="1">
      <c r="A187" s="280" t="s">
        <v>99</v>
      </c>
      <c r="B187" s="280">
        <v>2.7</v>
      </c>
      <c r="C187" s="508">
        <f>IF('5. ผู้ใช้กำหนดเรื่องปุ๋ย'!G120="Y",B187,)</f>
        <v>0</v>
      </c>
      <c r="D187" s="508"/>
    </row>
    <row r="188" spans="1:4" ht="15" hidden="1" customHeight="1">
      <c r="A188" s="280" t="s">
        <v>100</v>
      </c>
      <c r="B188" s="280">
        <v>1</v>
      </c>
      <c r="C188" s="508">
        <f>IF('5. ผู้ใช้กำหนดเรื่องปุ๋ย'!H120="Y",B188,)</f>
        <v>0</v>
      </c>
      <c r="D188" s="508"/>
    </row>
    <row r="189" spans="1:4" ht="15" hidden="1" customHeight="1">
      <c r="A189" s="280" t="s">
        <v>101</v>
      </c>
      <c r="B189" s="280">
        <v>7</v>
      </c>
      <c r="C189" s="508">
        <f>IF('5. ผู้ใช้กำหนดเรื่องปุ๋ย'!I120="Y",B189,)</f>
        <v>0</v>
      </c>
      <c r="D189" s="508"/>
    </row>
    <row r="190" spans="1:4" ht="15" hidden="1" customHeight="1">
      <c r="A190" s="280" t="s">
        <v>109</v>
      </c>
      <c r="B190" s="280">
        <f>AVERAGE(B185:B189)</f>
        <v>4.5</v>
      </c>
      <c r="C190" s="508">
        <f>SUM(C185:D189)</f>
        <v>0</v>
      </c>
      <c r="D190" s="508"/>
    </row>
    <row r="191" spans="1:4" ht="15" hidden="1" customHeight="1">
      <c r="A191" s="280"/>
      <c r="B191" s="280"/>
      <c r="C191" s="510">
        <f>IF(C190=0, B190, C190)</f>
        <v>4.5</v>
      </c>
      <c r="D191" s="510"/>
    </row>
    <row r="192" spans="1:4" ht="15" hidden="1" customHeight="1">
      <c r="A192" s="280"/>
      <c r="B192" s="280"/>
      <c r="C192" s="509"/>
      <c r="D192" s="509"/>
    </row>
    <row r="193" spans="1:4" ht="15" hidden="1" customHeight="1">
      <c r="A193" s="280" t="s">
        <v>102</v>
      </c>
      <c r="B193" s="280">
        <v>2.7</v>
      </c>
      <c r="C193" s="508">
        <f>IF('5. ผู้ใช้กำหนดเรื่องปุ๋ย'!E122="Y",B193,)</f>
        <v>0</v>
      </c>
      <c r="D193" s="508"/>
    </row>
    <row r="194" spans="1:4" ht="15" hidden="1" customHeight="1">
      <c r="A194" s="280" t="s">
        <v>103</v>
      </c>
      <c r="B194" s="280">
        <v>2</v>
      </c>
      <c r="C194" s="508">
        <f>IF('5. ผู้ใช้กำหนดเรื่องปุ๋ย'!F122="Y",B194,)</f>
        <v>0</v>
      </c>
      <c r="D194" s="508"/>
    </row>
    <row r="195" spans="1:4" ht="15" hidden="1" customHeight="1">
      <c r="A195" s="280" t="s">
        <v>110</v>
      </c>
      <c r="B195" s="280">
        <v>0.2</v>
      </c>
      <c r="C195" s="508">
        <f>IF('5. ผู้ใช้กำหนดเรื่องปุ๋ย'!G122="Y",B195,)</f>
        <v>0</v>
      </c>
      <c r="D195" s="508"/>
    </row>
    <row r="196" spans="1:4" ht="15" hidden="1" customHeight="1">
      <c r="A196" s="280" t="s">
        <v>111</v>
      </c>
      <c r="B196" s="174">
        <f>AVERAGE(B193:B195)</f>
        <v>1.6333333333333335</v>
      </c>
      <c r="C196" s="508">
        <f>SUM(C193:D195)</f>
        <v>0</v>
      </c>
      <c r="D196" s="508"/>
    </row>
    <row r="197" spans="1:4" ht="15" hidden="1" customHeight="1">
      <c r="A197" s="280"/>
      <c r="B197" s="280"/>
      <c r="C197" s="510">
        <f>IF(C196=0, B196, C196)</f>
        <v>1.6333333333333335</v>
      </c>
      <c r="D197" s="510"/>
    </row>
    <row r="198" spans="1:4" ht="15" hidden="1" customHeight="1">
      <c r="A198" s="280"/>
      <c r="B198" s="280"/>
      <c r="C198" s="509"/>
      <c r="D198" s="509"/>
    </row>
    <row r="199" spans="1:4" ht="15" hidden="1" customHeight="1">
      <c r="A199" s="280" t="s">
        <v>104</v>
      </c>
      <c r="B199" s="280">
        <v>0.5</v>
      </c>
      <c r="C199" s="508">
        <f>IF('5. ผู้ใช้กำหนดเรื่องปุ๋ย'!E124="Y",B199,)</f>
        <v>0</v>
      </c>
      <c r="D199" s="508"/>
    </row>
    <row r="200" spans="1:4" ht="15" hidden="1" customHeight="1">
      <c r="A200" s="280" t="s">
        <v>105</v>
      </c>
      <c r="B200" s="280">
        <v>1.4</v>
      </c>
      <c r="C200" s="508">
        <f>IF('5. ผู้ใช้กำหนดเรื่องปุ๋ย'!F124="Y",B200,)</f>
        <v>0</v>
      </c>
      <c r="D200" s="508"/>
    </row>
    <row r="201" spans="1:4" ht="15" hidden="1" customHeight="1">
      <c r="A201" s="280" t="s">
        <v>112</v>
      </c>
      <c r="B201" s="174">
        <f>AVERAGE(B199:B200)</f>
        <v>0.95</v>
      </c>
      <c r="C201" s="508">
        <f>SUM(C199:D200)</f>
        <v>0</v>
      </c>
      <c r="D201" s="508"/>
    </row>
    <row r="202" spans="1:4" ht="15" hidden="1" customHeight="1">
      <c r="A202" s="280"/>
      <c r="B202" s="280"/>
      <c r="C202" s="507">
        <f>IF(C201=0, B201, C201)</f>
        <v>0.95</v>
      </c>
      <c r="D202" s="507"/>
    </row>
    <row r="203" spans="1:4" ht="15" hidden="1" customHeight="1">
      <c r="A203" s="280"/>
      <c r="B203" s="280"/>
      <c r="C203" s="509"/>
      <c r="D203" s="509"/>
    </row>
    <row r="204" spans="1:4" ht="15" hidden="1" customHeight="1">
      <c r="A204" s="280" t="s">
        <v>113</v>
      </c>
      <c r="B204" s="280"/>
      <c r="C204" s="507">
        <v>0.9</v>
      </c>
      <c r="D204" s="507"/>
    </row>
    <row r="205" spans="1:4" ht="15" hidden="1" customHeight="1">
      <c r="A205" s="280" t="s">
        <v>114</v>
      </c>
      <c r="B205" s="280"/>
      <c r="C205" s="507">
        <v>1</v>
      </c>
      <c r="D205" s="507"/>
    </row>
    <row r="206" spans="1:4" ht="15" hidden="1" customHeight="1">
      <c r="A206" s="280" t="s">
        <v>115</v>
      </c>
      <c r="B206" s="280"/>
      <c r="C206" s="507"/>
      <c r="D206" s="507"/>
    </row>
    <row r="207" spans="1:4" ht="15" hidden="1" customHeight="1">
      <c r="A207" s="280" t="s">
        <v>116</v>
      </c>
      <c r="B207" s="280"/>
      <c r="C207" s="507">
        <v>1.9</v>
      </c>
      <c r="D207" s="507"/>
    </row>
    <row r="208" spans="1:4" ht="15" hidden="1" customHeight="1">
      <c r="A208" s="280" t="s">
        <v>117</v>
      </c>
      <c r="B208" s="280"/>
      <c r="C208" s="507">
        <v>0.2</v>
      </c>
      <c r="D208" s="507"/>
    </row>
    <row r="209" spans="1:4" ht="15" hidden="1" customHeight="1">
      <c r="A209" s="280" t="s">
        <v>118</v>
      </c>
      <c r="B209" s="280"/>
      <c r="C209" s="507">
        <v>1.8</v>
      </c>
      <c r="D209" s="507"/>
    </row>
    <row r="210" spans="1:4" ht="15" hidden="1" customHeight="1">
      <c r="A210" s="280" t="s">
        <v>119</v>
      </c>
      <c r="B210" s="280"/>
      <c r="C210" s="507">
        <v>2.9</v>
      </c>
      <c r="D210" s="507"/>
    </row>
    <row r="211" spans="1:4" ht="15" hidden="1" customHeight="1"/>
    <row r="212" spans="1:4" ht="15" hidden="1" customHeight="1">
      <c r="A212" s="279" t="s">
        <v>138</v>
      </c>
      <c r="B212" s="279"/>
      <c r="C212" s="279"/>
      <c r="D212" s="279"/>
    </row>
    <row r="213" spans="1:4" ht="15" hidden="1" customHeight="1">
      <c r="A213" s="280"/>
      <c r="B213" s="33" t="s">
        <v>107</v>
      </c>
      <c r="C213" s="511" t="s">
        <v>108</v>
      </c>
      <c r="D213" s="511"/>
    </row>
    <row r="214" spans="1:4" ht="15" hidden="1" customHeight="1">
      <c r="A214" s="280" t="s">
        <v>97</v>
      </c>
      <c r="B214" s="174">
        <v>3.3</v>
      </c>
      <c r="C214" s="508">
        <f>IF('5. ผู้ใช้กำหนดเรื่องปุ๋ย'!E146="Y",B214,)</f>
        <v>0</v>
      </c>
      <c r="D214" s="508"/>
    </row>
    <row r="215" spans="1:4" ht="15" hidden="1" customHeight="1">
      <c r="A215" s="280" t="s">
        <v>98</v>
      </c>
      <c r="B215" s="280">
        <v>8.5</v>
      </c>
      <c r="C215" s="508">
        <f>IF('5. ผู้ใช้กำหนดเรื่องปุ๋ย'!F146="Y",B215,)</f>
        <v>0</v>
      </c>
      <c r="D215" s="508"/>
    </row>
    <row r="216" spans="1:4" ht="15" hidden="1" customHeight="1">
      <c r="A216" s="280" t="s">
        <v>99</v>
      </c>
      <c r="B216" s="280">
        <v>2.7</v>
      </c>
      <c r="C216" s="508">
        <f>IF('5. ผู้ใช้กำหนดเรื่องปุ๋ย'!G146="Y",B216,)</f>
        <v>0</v>
      </c>
      <c r="D216" s="508"/>
    </row>
    <row r="217" spans="1:4" ht="15" hidden="1" customHeight="1">
      <c r="A217" s="280" t="s">
        <v>100</v>
      </c>
      <c r="B217" s="280">
        <v>1</v>
      </c>
      <c r="C217" s="508">
        <f>IF('5. ผู้ใช้กำหนดเรื่องปุ๋ย'!H146="Y",B217,)</f>
        <v>0</v>
      </c>
      <c r="D217" s="508"/>
    </row>
    <row r="218" spans="1:4" ht="15" hidden="1" customHeight="1">
      <c r="A218" s="280" t="s">
        <v>101</v>
      </c>
      <c r="B218" s="280">
        <v>7</v>
      </c>
      <c r="C218" s="508">
        <f>IF('5. ผู้ใช้กำหนดเรื่องปุ๋ย'!I146="Y",B218,)</f>
        <v>0</v>
      </c>
      <c r="D218" s="508"/>
    </row>
    <row r="219" spans="1:4" ht="15" hidden="1" customHeight="1">
      <c r="A219" s="280" t="s">
        <v>109</v>
      </c>
      <c r="B219" s="280">
        <f>AVERAGE(B214:B218)</f>
        <v>4.5</v>
      </c>
      <c r="C219" s="508">
        <f>SUM(C214:D218)</f>
        <v>0</v>
      </c>
      <c r="D219" s="508"/>
    </row>
    <row r="220" spans="1:4" ht="15" hidden="1" customHeight="1">
      <c r="A220" s="280"/>
      <c r="B220" s="280"/>
      <c r="C220" s="510">
        <f>IF(C219=0, B219, C219)</f>
        <v>4.5</v>
      </c>
      <c r="D220" s="510"/>
    </row>
    <row r="221" spans="1:4" ht="15" hidden="1" customHeight="1">
      <c r="A221" s="280"/>
      <c r="B221" s="280"/>
      <c r="C221" s="509"/>
      <c r="D221" s="509"/>
    </row>
    <row r="222" spans="1:4" ht="15" hidden="1" customHeight="1">
      <c r="A222" s="280" t="s">
        <v>102</v>
      </c>
      <c r="B222" s="280">
        <v>2.7</v>
      </c>
      <c r="C222" s="508">
        <f>IF('5. ผู้ใช้กำหนดเรื่องปุ๋ย'!E148="Y",B222,)</f>
        <v>0</v>
      </c>
      <c r="D222" s="508"/>
    </row>
    <row r="223" spans="1:4" ht="15" hidden="1" customHeight="1">
      <c r="A223" s="280" t="s">
        <v>103</v>
      </c>
      <c r="B223" s="280">
        <v>2</v>
      </c>
      <c r="C223" s="508">
        <f>IF('5. ผู้ใช้กำหนดเรื่องปุ๋ย'!F148="Y",B223,)</f>
        <v>0</v>
      </c>
      <c r="D223" s="508"/>
    </row>
    <row r="224" spans="1:4" ht="15" hidden="1" customHeight="1">
      <c r="A224" s="280" t="s">
        <v>110</v>
      </c>
      <c r="B224" s="280">
        <v>0.2</v>
      </c>
      <c r="C224" s="508">
        <f>IF('5. ผู้ใช้กำหนดเรื่องปุ๋ย'!G148="Y",B224,)</f>
        <v>0</v>
      </c>
      <c r="D224" s="508"/>
    </row>
    <row r="225" spans="1:4" ht="15" hidden="1" customHeight="1">
      <c r="A225" s="280" t="s">
        <v>111</v>
      </c>
      <c r="B225" s="174">
        <f>AVERAGE(B222:B224)</f>
        <v>1.6333333333333335</v>
      </c>
      <c r="C225" s="508">
        <f>SUM(C222:D224)</f>
        <v>0</v>
      </c>
      <c r="D225" s="508"/>
    </row>
    <row r="226" spans="1:4" ht="15" hidden="1" customHeight="1">
      <c r="A226" s="280"/>
      <c r="B226" s="280"/>
      <c r="C226" s="510">
        <f>IF(C225=0, B225, C225)</f>
        <v>1.6333333333333335</v>
      </c>
      <c r="D226" s="510"/>
    </row>
    <row r="227" spans="1:4" ht="15" hidden="1" customHeight="1">
      <c r="A227" s="280"/>
      <c r="B227" s="280"/>
      <c r="C227" s="509"/>
      <c r="D227" s="509"/>
    </row>
    <row r="228" spans="1:4" ht="15" hidden="1" customHeight="1">
      <c r="A228" s="280" t="s">
        <v>104</v>
      </c>
      <c r="B228" s="280">
        <v>0.5</v>
      </c>
      <c r="C228" s="508">
        <f>IF('5. ผู้ใช้กำหนดเรื่องปุ๋ย'!E150="Y",B228,)</f>
        <v>0</v>
      </c>
      <c r="D228" s="508"/>
    </row>
    <row r="229" spans="1:4" ht="15" hidden="1" customHeight="1">
      <c r="A229" s="280" t="s">
        <v>105</v>
      </c>
      <c r="B229" s="280">
        <v>1.4</v>
      </c>
      <c r="C229" s="508">
        <f>IF('5. ผู้ใช้กำหนดเรื่องปุ๋ย'!F150="Y",B229,)</f>
        <v>0</v>
      </c>
      <c r="D229" s="508"/>
    </row>
    <row r="230" spans="1:4" ht="15" hidden="1" customHeight="1">
      <c r="A230" s="280" t="s">
        <v>112</v>
      </c>
      <c r="B230" s="174">
        <f>AVERAGE(B228:B229)</f>
        <v>0.95</v>
      </c>
      <c r="C230" s="508">
        <f>SUM(C228:D229)</f>
        <v>0</v>
      </c>
      <c r="D230" s="508"/>
    </row>
    <row r="231" spans="1:4" ht="15" hidden="1" customHeight="1">
      <c r="A231" s="280"/>
      <c r="B231" s="280"/>
      <c r="C231" s="507">
        <f>IF(C230=0, B230, C230)</f>
        <v>0.95</v>
      </c>
      <c r="D231" s="507"/>
    </row>
    <row r="232" spans="1:4" ht="15" hidden="1" customHeight="1">
      <c r="A232" s="280"/>
      <c r="B232" s="280"/>
      <c r="C232" s="509"/>
      <c r="D232" s="509"/>
    </row>
    <row r="233" spans="1:4" ht="15" hidden="1" customHeight="1">
      <c r="A233" s="280" t="s">
        <v>113</v>
      </c>
      <c r="B233" s="280"/>
      <c r="C233" s="507">
        <v>0.9</v>
      </c>
      <c r="D233" s="507"/>
    </row>
    <row r="234" spans="1:4" ht="15" hidden="1" customHeight="1">
      <c r="A234" s="280" t="s">
        <v>114</v>
      </c>
      <c r="B234" s="280"/>
      <c r="C234" s="507">
        <v>1</v>
      </c>
      <c r="D234" s="507"/>
    </row>
    <row r="235" spans="1:4" ht="15" hidden="1" customHeight="1">
      <c r="A235" s="280" t="s">
        <v>115</v>
      </c>
      <c r="B235" s="280"/>
      <c r="C235" s="507"/>
      <c r="D235" s="507"/>
    </row>
    <row r="236" spans="1:4" ht="15" hidden="1" customHeight="1">
      <c r="A236" s="280" t="s">
        <v>116</v>
      </c>
      <c r="B236" s="280"/>
      <c r="C236" s="507">
        <v>1.9</v>
      </c>
      <c r="D236" s="507"/>
    </row>
    <row r="237" spans="1:4" ht="15" hidden="1" customHeight="1">
      <c r="A237" s="280" t="s">
        <v>117</v>
      </c>
      <c r="B237" s="280"/>
      <c r="C237" s="507">
        <v>0.2</v>
      </c>
      <c r="D237" s="507"/>
    </row>
    <row r="238" spans="1:4" ht="15" hidden="1" customHeight="1">
      <c r="A238" s="280" t="s">
        <v>118</v>
      </c>
      <c r="B238" s="280"/>
      <c r="C238" s="507">
        <v>1.8</v>
      </c>
      <c r="D238" s="507"/>
    </row>
    <row r="239" spans="1:4" ht="15" hidden="1" customHeight="1">
      <c r="A239" s="280" t="s">
        <v>119</v>
      </c>
      <c r="B239" s="280"/>
      <c r="C239" s="507">
        <v>2.9</v>
      </c>
      <c r="D239" s="507"/>
    </row>
    <row r="240" spans="1:4" ht="15" hidden="1" customHeight="1"/>
    <row r="241" spans="1:4" ht="15" hidden="1" customHeight="1">
      <c r="A241" s="279" t="s">
        <v>139</v>
      </c>
      <c r="B241" s="279"/>
      <c r="C241" s="279"/>
      <c r="D241" s="279"/>
    </row>
    <row r="242" spans="1:4" ht="15" hidden="1" customHeight="1">
      <c r="A242" s="280"/>
      <c r="B242" s="33" t="s">
        <v>107</v>
      </c>
      <c r="C242" s="511" t="s">
        <v>108</v>
      </c>
      <c r="D242" s="511"/>
    </row>
    <row r="243" spans="1:4" ht="15" hidden="1" customHeight="1">
      <c r="A243" s="280" t="s">
        <v>97</v>
      </c>
      <c r="B243" s="174">
        <v>3.3</v>
      </c>
      <c r="C243" s="508">
        <f>IF('5. ผู้ใช้กำหนดเรื่องปุ๋ย'!E172="Y",B243,)</f>
        <v>0</v>
      </c>
      <c r="D243" s="508"/>
    </row>
    <row r="244" spans="1:4" ht="15" hidden="1" customHeight="1">
      <c r="A244" s="280" t="s">
        <v>98</v>
      </c>
      <c r="B244" s="280">
        <v>8.5</v>
      </c>
      <c r="C244" s="508">
        <f>IF('5. ผู้ใช้กำหนดเรื่องปุ๋ย'!F172="Y",B244,)</f>
        <v>0</v>
      </c>
      <c r="D244" s="508"/>
    </row>
    <row r="245" spans="1:4" ht="15" hidden="1" customHeight="1">
      <c r="A245" s="280" t="s">
        <v>99</v>
      </c>
      <c r="B245" s="280">
        <v>2.7</v>
      </c>
      <c r="C245" s="508">
        <f>IF('5. ผู้ใช้กำหนดเรื่องปุ๋ย'!G172="Y",B245,)</f>
        <v>0</v>
      </c>
      <c r="D245" s="508"/>
    </row>
    <row r="246" spans="1:4" ht="15" hidden="1" customHeight="1">
      <c r="A246" s="280" t="s">
        <v>100</v>
      </c>
      <c r="B246" s="280">
        <v>1</v>
      </c>
      <c r="C246" s="508">
        <f>IF('5. ผู้ใช้กำหนดเรื่องปุ๋ย'!H172="Y",B246,)</f>
        <v>0</v>
      </c>
      <c r="D246" s="508"/>
    </row>
    <row r="247" spans="1:4" ht="15" hidden="1" customHeight="1">
      <c r="A247" s="280" t="s">
        <v>101</v>
      </c>
      <c r="B247" s="280">
        <v>7</v>
      </c>
      <c r="C247" s="508">
        <f>IF('5. ผู้ใช้กำหนดเรื่องปุ๋ย'!I172="Y",B247,)</f>
        <v>0</v>
      </c>
      <c r="D247" s="508"/>
    </row>
    <row r="248" spans="1:4" ht="15" hidden="1" customHeight="1">
      <c r="A248" s="280" t="s">
        <v>109</v>
      </c>
      <c r="B248" s="280">
        <f>AVERAGE(B243:B247)</f>
        <v>4.5</v>
      </c>
      <c r="C248" s="508">
        <f>SUM(C243:D247)</f>
        <v>0</v>
      </c>
      <c r="D248" s="508"/>
    </row>
    <row r="249" spans="1:4" ht="15" hidden="1" customHeight="1">
      <c r="A249" s="280"/>
      <c r="B249" s="280"/>
      <c r="C249" s="510">
        <f>IF(C248=0, B248, C248)</f>
        <v>4.5</v>
      </c>
      <c r="D249" s="510"/>
    </row>
    <row r="250" spans="1:4" ht="15" hidden="1" customHeight="1">
      <c r="A250" s="280"/>
      <c r="B250" s="280"/>
      <c r="C250" s="509"/>
      <c r="D250" s="509"/>
    </row>
    <row r="251" spans="1:4" ht="15" hidden="1" customHeight="1">
      <c r="A251" s="280" t="s">
        <v>102</v>
      </c>
      <c r="B251" s="280">
        <v>2.7</v>
      </c>
      <c r="C251" s="508">
        <f>IF('5. ผู้ใช้กำหนดเรื่องปุ๋ย'!E174="Y",B251,)</f>
        <v>0</v>
      </c>
      <c r="D251" s="508"/>
    </row>
    <row r="252" spans="1:4" ht="15" hidden="1" customHeight="1">
      <c r="A252" s="280" t="s">
        <v>103</v>
      </c>
      <c r="B252" s="280">
        <v>2</v>
      </c>
      <c r="C252" s="508">
        <f>IF('5. ผู้ใช้กำหนดเรื่องปุ๋ย'!F174="Y",B252,)</f>
        <v>0</v>
      </c>
      <c r="D252" s="508"/>
    </row>
    <row r="253" spans="1:4" ht="15" hidden="1" customHeight="1">
      <c r="A253" s="280" t="s">
        <v>110</v>
      </c>
      <c r="B253" s="280">
        <v>0.2</v>
      </c>
      <c r="C253" s="508">
        <f>IF('5. ผู้ใช้กำหนดเรื่องปุ๋ย'!G174="Y",B253,)</f>
        <v>0</v>
      </c>
      <c r="D253" s="508"/>
    </row>
    <row r="254" spans="1:4" ht="15" hidden="1" customHeight="1">
      <c r="A254" s="280" t="s">
        <v>111</v>
      </c>
      <c r="B254" s="174">
        <f>AVERAGE(B251:B253)</f>
        <v>1.6333333333333335</v>
      </c>
      <c r="C254" s="508">
        <f>SUM(C251:D253)</f>
        <v>0</v>
      </c>
      <c r="D254" s="508"/>
    </row>
    <row r="255" spans="1:4" ht="15" hidden="1" customHeight="1">
      <c r="A255" s="280"/>
      <c r="B255" s="280"/>
      <c r="C255" s="510">
        <f>IF(C254=0, B254, C254)</f>
        <v>1.6333333333333335</v>
      </c>
      <c r="D255" s="510"/>
    </row>
    <row r="256" spans="1:4" ht="15" hidden="1" customHeight="1">
      <c r="A256" s="280"/>
      <c r="B256" s="280"/>
      <c r="C256" s="509"/>
      <c r="D256" s="509"/>
    </row>
    <row r="257" spans="1:4" ht="15" hidden="1" customHeight="1">
      <c r="A257" s="280" t="s">
        <v>104</v>
      </c>
      <c r="B257" s="280">
        <v>0.5</v>
      </c>
      <c r="C257" s="508">
        <f>IF('5. ผู้ใช้กำหนดเรื่องปุ๋ย'!E176="Y",B257,)</f>
        <v>0</v>
      </c>
      <c r="D257" s="508"/>
    </row>
    <row r="258" spans="1:4" ht="15" hidden="1" customHeight="1">
      <c r="A258" s="280" t="s">
        <v>105</v>
      </c>
      <c r="B258" s="280">
        <v>1.4</v>
      </c>
      <c r="C258" s="508">
        <f>IF('5. ผู้ใช้กำหนดเรื่องปุ๋ย'!F176="Y",B258,)</f>
        <v>0</v>
      </c>
      <c r="D258" s="508"/>
    </row>
    <row r="259" spans="1:4" ht="15" hidden="1" customHeight="1">
      <c r="A259" s="280" t="s">
        <v>112</v>
      </c>
      <c r="B259" s="174">
        <f>AVERAGE(B257:B258)</f>
        <v>0.95</v>
      </c>
      <c r="C259" s="508">
        <f>SUM(C257:D258)</f>
        <v>0</v>
      </c>
      <c r="D259" s="508"/>
    </row>
    <row r="260" spans="1:4" ht="15" hidden="1" customHeight="1">
      <c r="A260" s="280"/>
      <c r="B260" s="280"/>
      <c r="C260" s="507">
        <f>IF(C259=0, B259, C259)</f>
        <v>0.95</v>
      </c>
      <c r="D260" s="507"/>
    </row>
    <row r="261" spans="1:4" ht="15" hidden="1" customHeight="1">
      <c r="A261" s="280"/>
      <c r="B261" s="280"/>
      <c r="C261" s="509"/>
      <c r="D261" s="509"/>
    </row>
    <row r="262" spans="1:4" ht="15" hidden="1" customHeight="1">
      <c r="A262" s="280" t="s">
        <v>113</v>
      </c>
      <c r="B262" s="280"/>
      <c r="C262" s="507">
        <v>0.9</v>
      </c>
      <c r="D262" s="507"/>
    </row>
    <row r="263" spans="1:4" ht="15" hidden="1" customHeight="1">
      <c r="A263" s="280" t="s">
        <v>114</v>
      </c>
      <c r="B263" s="280"/>
      <c r="C263" s="507">
        <v>1</v>
      </c>
      <c r="D263" s="507"/>
    </row>
    <row r="264" spans="1:4" ht="15" hidden="1" customHeight="1">
      <c r="A264" s="280" t="s">
        <v>115</v>
      </c>
      <c r="B264" s="280"/>
      <c r="C264" s="507"/>
      <c r="D264" s="507"/>
    </row>
    <row r="265" spans="1:4" ht="15" hidden="1" customHeight="1">
      <c r="A265" s="280" t="s">
        <v>116</v>
      </c>
      <c r="B265" s="280"/>
      <c r="C265" s="507">
        <v>1.9</v>
      </c>
      <c r="D265" s="507"/>
    </row>
    <row r="266" spans="1:4" ht="15" hidden="1" customHeight="1">
      <c r="A266" s="280" t="s">
        <v>117</v>
      </c>
      <c r="B266" s="280"/>
      <c r="C266" s="507">
        <v>0.2</v>
      </c>
      <c r="D266" s="507"/>
    </row>
    <row r="267" spans="1:4" ht="15" hidden="1" customHeight="1">
      <c r="A267" s="280" t="s">
        <v>118</v>
      </c>
      <c r="B267" s="280"/>
      <c r="C267" s="507">
        <v>1.8</v>
      </c>
      <c r="D267" s="507"/>
    </row>
    <row r="268" spans="1:4" ht="15" hidden="1" customHeight="1">
      <c r="A268" s="280" t="s">
        <v>119</v>
      </c>
      <c r="B268" s="280"/>
      <c r="C268" s="507">
        <v>2.9</v>
      </c>
      <c r="D268" s="507"/>
    </row>
    <row r="269" spans="1:4" ht="15" hidden="1" customHeight="1"/>
    <row r="270" spans="1:4" ht="15" hidden="1" customHeight="1">
      <c r="A270" s="279" t="s">
        <v>140</v>
      </c>
      <c r="B270" s="279"/>
      <c r="C270" s="279"/>
      <c r="D270" s="279"/>
    </row>
    <row r="271" spans="1:4" ht="15" hidden="1" customHeight="1">
      <c r="A271" s="280"/>
      <c r="B271" s="33" t="s">
        <v>107</v>
      </c>
      <c r="C271" s="511" t="s">
        <v>108</v>
      </c>
      <c r="D271" s="511"/>
    </row>
    <row r="272" spans="1:4" ht="15" hidden="1" customHeight="1">
      <c r="A272" s="280" t="s">
        <v>97</v>
      </c>
      <c r="B272" s="174">
        <v>3.3</v>
      </c>
      <c r="C272" s="508">
        <f>IF('5. ผู้ใช้กำหนดเรื่องปุ๋ย'!E198="Y",B272,)</f>
        <v>0</v>
      </c>
      <c r="D272" s="508"/>
    </row>
    <row r="273" spans="1:4" ht="15" hidden="1" customHeight="1">
      <c r="A273" s="280" t="s">
        <v>98</v>
      </c>
      <c r="B273" s="280">
        <v>8.5</v>
      </c>
      <c r="C273" s="508">
        <f>IF('5. ผู้ใช้กำหนดเรื่องปุ๋ย'!F198="Y",B273,)</f>
        <v>0</v>
      </c>
      <c r="D273" s="508"/>
    </row>
    <row r="274" spans="1:4" ht="15" hidden="1" customHeight="1">
      <c r="A274" s="280" t="s">
        <v>99</v>
      </c>
      <c r="B274" s="280">
        <v>2.7</v>
      </c>
      <c r="C274" s="508">
        <f>IF('5. ผู้ใช้กำหนดเรื่องปุ๋ย'!G198="Y",B274,)</f>
        <v>0</v>
      </c>
      <c r="D274" s="508"/>
    </row>
    <row r="275" spans="1:4" ht="15" hidden="1" customHeight="1">
      <c r="A275" s="280" t="s">
        <v>100</v>
      </c>
      <c r="B275" s="280">
        <v>1</v>
      </c>
      <c r="C275" s="508">
        <f>IF('5. ผู้ใช้กำหนดเรื่องปุ๋ย'!H198="Y",B275,)</f>
        <v>0</v>
      </c>
      <c r="D275" s="508"/>
    </row>
    <row r="276" spans="1:4" ht="15" hidden="1" customHeight="1">
      <c r="A276" s="280" t="s">
        <v>101</v>
      </c>
      <c r="B276" s="280">
        <v>7</v>
      </c>
      <c r="C276" s="508">
        <f>IF('5. ผู้ใช้กำหนดเรื่องปุ๋ย'!I198="Y",B276,)</f>
        <v>0</v>
      </c>
      <c r="D276" s="508"/>
    </row>
    <row r="277" spans="1:4" ht="15" hidden="1" customHeight="1">
      <c r="A277" s="280" t="s">
        <v>109</v>
      </c>
      <c r="B277" s="280">
        <f>AVERAGE(B272:B276)</f>
        <v>4.5</v>
      </c>
      <c r="C277" s="508">
        <f>SUM(C272:D276)</f>
        <v>0</v>
      </c>
      <c r="D277" s="508"/>
    </row>
    <row r="278" spans="1:4" ht="15" hidden="1" customHeight="1">
      <c r="A278" s="280"/>
      <c r="B278" s="280"/>
      <c r="C278" s="510">
        <f>IF(C277=0, B277, C277)</f>
        <v>4.5</v>
      </c>
      <c r="D278" s="510"/>
    </row>
    <row r="279" spans="1:4" ht="15" hidden="1" customHeight="1">
      <c r="A279" s="280"/>
      <c r="B279" s="280"/>
      <c r="C279" s="509"/>
      <c r="D279" s="509"/>
    </row>
    <row r="280" spans="1:4" ht="15" hidden="1" customHeight="1">
      <c r="A280" s="280" t="s">
        <v>102</v>
      </c>
      <c r="B280" s="280">
        <v>2.7</v>
      </c>
      <c r="C280" s="508">
        <f>IF('5. ผู้ใช้กำหนดเรื่องปุ๋ย'!E200="Y",B280,)</f>
        <v>0</v>
      </c>
      <c r="D280" s="508"/>
    </row>
    <row r="281" spans="1:4" ht="15" hidden="1" customHeight="1">
      <c r="A281" s="280" t="s">
        <v>103</v>
      </c>
      <c r="B281" s="280">
        <v>2</v>
      </c>
      <c r="C281" s="508">
        <f>IF('5. ผู้ใช้กำหนดเรื่องปุ๋ย'!F200="Y",B281,)</f>
        <v>0</v>
      </c>
      <c r="D281" s="508"/>
    </row>
    <row r="282" spans="1:4" ht="15" hidden="1" customHeight="1">
      <c r="A282" s="280" t="s">
        <v>110</v>
      </c>
      <c r="B282" s="280">
        <v>0.2</v>
      </c>
      <c r="C282" s="508">
        <f>IF('5. ผู้ใช้กำหนดเรื่องปุ๋ย'!G200="Y",B282,)</f>
        <v>0</v>
      </c>
      <c r="D282" s="508"/>
    </row>
    <row r="283" spans="1:4" ht="15" hidden="1" customHeight="1">
      <c r="A283" s="280" t="s">
        <v>111</v>
      </c>
      <c r="B283" s="174">
        <f>AVERAGE(B280:B282)</f>
        <v>1.6333333333333335</v>
      </c>
      <c r="C283" s="508">
        <f>SUM(C280:D282)</f>
        <v>0</v>
      </c>
      <c r="D283" s="508"/>
    </row>
    <row r="284" spans="1:4" ht="15" hidden="1" customHeight="1">
      <c r="A284" s="280"/>
      <c r="B284" s="280"/>
      <c r="C284" s="510">
        <f>IF(C283=0, B283, C283)</f>
        <v>1.6333333333333335</v>
      </c>
      <c r="D284" s="510"/>
    </row>
    <row r="285" spans="1:4" ht="15" hidden="1" customHeight="1">
      <c r="A285" s="280"/>
      <c r="B285" s="280"/>
      <c r="C285" s="509"/>
      <c r="D285" s="509"/>
    </row>
    <row r="286" spans="1:4" ht="15" hidden="1" customHeight="1">
      <c r="A286" s="280" t="s">
        <v>104</v>
      </c>
      <c r="B286" s="280">
        <v>0.5</v>
      </c>
      <c r="C286" s="508">
        <f>IF('5. ผู้ใช้กำหนดเรื่องปุ๋ย'!E202="Y",B286,)</f>
        <v>0</v>
      </c>
      <c r="D286" s="508"/>
    </row>
    <row r="287" spans="1:4" ht="15" hidden="1" customHeight="1">
      <c r="A287" s="280" t="s">
        <v>105</v>
      </c>
      <c r="B287" s="280">
        <v>1.4</v>
      </c>
      <c r="C287" s="508">
        <f>IF('5. ผู้ใช้กำหนดเรื่องปุ๋ย'!F202="Y",B287,)</f>
        <v>0</v>
      </c>
      <c r="D287" s="508"/>
    </row>
    <row r="288" spans="1:4" ht="15" hidden="1" customHeight="1">
      <c r="A288" s="280" t="s">
        <v>112</v>
      </c>
      <c r="B288" s="174">
        <f>AVERAGE(B286:B287)</f>
        <v>0.95</v>
      </c>
      <c r="C288" s="508">
        <f>SUM(C286:D287)</f>
        <v>0</v>
      </c>
      <c r="D288" s="508"/>
    </row>
    <row r="289" spans="1:4" ht="15" hidden="1" customHeight="1">
      <c r="A289" s="280"/>
      <c r="B289" s="280"/>
      <c r="C289" s="507">
        <f>IF(C288=0, B288, C288)</f>
        <v>0.95</v>
      </c>
      <c r="D289" s="507"/>
    </row>
    <row r="290" spans="1:4" ht="15" hidden="1" customHeight="1">
      <c r="A290" s="280"/>
      <c r="B290" s="280"/>
      <c r="C290" s="509"/>
      <c r="D290" s="509"/>
    </row>
    <row r="291" spans="1:4" ht="15" hidden="1" customHeight="1">
      <c r="A291" s="280" t="s">
        <v>113</v>
      </c>
      <c r="B291" s="280"/>
      <c r="C291" s="507">
        <v>0.9</v>
      </c>
      <c r="D291" s="507"/>
    </row>
    <row r="292" spans="1:4" ht="15" hidden="1" customHeight="1">
      <c r="A292" s="280" t="s">
        <v>114</v>
      </c>
      <c r="B292" s="280"/>
      <c r="C292" s="507">
        <v>1</v>
      </c>
      <c r="D292" s="507"/>
    </row>
    <row r="293" spans="1:4" ht="15" hidden="1" customHeight="1">
      <c r="A293" s="280" t="s">
        <v>115</v>
      </c>
      <c r="B293" s="280"/>
      <c r="C293" s="507"/>
      <c r="D293" s="507"/>
    </row>
    <row r="294" spans="1:4" ht="15" hidden="1" customHeight="1">
      <c r="A294" s="280" t="s">
        <v>116</v>
      </c>
      <c r="B294" s="280"/>
      <c r="C294" s="507">
        <v>1.9</v>
      </c>
      <c r="D294" s="507"/>
    </row>
    <row r="295" spans="1:4" ht="15" hidden="1" customHeight="1">
      <c r="A295" s="280" t="s">
        <v>117</v>
      </c>
      <c r="B295" s="280"/>
      <c r="C295" s="507">
        <v>0.2</v>
      </c>
      <c r="D295" s="507"/>
    </row>
    <row r="296" spans="1:4" ht="15" hidden="1" customHeight="1">
      <c r="A296" s="280" t="s">
        <v>118</v>
      </c>
      <c r="B296" s="280"/>
      <c r="C296" s="507">
        <v>1.8</v>
      </c>
      <c r="D296" s="507"/>
    </row>
    <row r="297" spans="1:4" ht="15" hidden="1" customHeight="1">
      <c r="A297" s="280" t="s">
        <v>119</v>
      </c>
      <c r="B297" s="280"/>
      <c r="C297" s="507">
        <v>2.9</v>
      </c>
      <c r="D297" s="507"/>
    </row>
    <row r="298" spans="1:4" ht="15" hidden="1" customHeight="1"/>
    <row r="299" spans="1:4" ht="15" hidden="1" customHeight="1">
      <c r="A299" s="279" t="s">
        <v>141</v>
      </c>
      <c r="B299" s="279"/>
      <c r="C299" s="279"/>
      <c r="D299" s="279"/>
    </row>
    <row r="300" spans="1:4" ht="15" hidden="1" customHeight="1">
      <c r="A300" s="280"/>
      <c r="B300" s="33" t="s">
        <v>107</v>
      </c>
      <c r="C300" s="511" t="s">
        <v>108</v>
      </c>
      <c r="D300" s="511"/>
    </row>
    <row r="301" spans="1:4" ht="15" hidden="1" customHeight="1">
      <c r="A301" s="280" t="s">
        <v>97</v>
      </c>
      <c r="B301" s="174">
        <v>3.3</v>
      </c>
      <c r="C301" s="508">
        <f>IF('5. ผู้ใช้กำหนดเรื่องปุ๋ย'!E224="Y",B301,)</f>
        <v>0</v>
      </c>
      <c r="D301" s="508"/>
    </row>
    <row r="302" spans="1:4" ht="15" hidden="1" customHeight="1">
      <c r="A302" s="280" t="s">
        <v>98</v>
      </c>
      <c r="B302" s="280">
        <v>8.5</v>
      </c>
      <c r="C302" s="508">
        <f>IF('5. ผู้ใช้กำหนดเรื่องปุ๋ย'!F224="Y",B302,)</f>
        <v>0</v>
      </c>
      <c r="D302" s="508"/>
    </row>
    <row r="303" spans="1:4" ht="15" hidden="1" customHeight="1">
      <c r="A303" s="280" t="s">
        <v>99</v>
      </c>
      <c r="B303" s="280">
        <v>2.7</v>
      </c>
      <c r="C303" s="508">
        <f>IF('5. ผู้ใช้กำหนดเรื่องปุ๋ย'!G224="Y",B303,)</f>
        <v>0</v>
      </c>
      <c r="D303" s="508"/>
    </row>
    <row r="304" spans="1:4" ht="15" hidden="1" customHeight="1">
      <c r="A304" s="280" t="s">
        <v>100</v>
      </c>
      <c r="B304" s="280">
        <v>1</v>
      </c>
      <c r="C304" s="508">
        <f>IF('5. ผู้ใช้กำหนดเรื่องปุ๋ย'!H224="Y",B304,)</f>
        <v>0</v>
      </c>
      <c r="D304" s="508"/>
    </row>
    <row r="305" spans="1:4" ht="15" hidden="1" customHeight="1">
      <c r="A305" s="280" t="s">
        <v>101</v>
      </c>
      <c r="B305" s="280">
        <v>7</v>
      </c>
      <c r="C305" s="508">
        <f>IF('5. ผู้ใช้กำหนดเรื่องปุ๋ย'!I224="Y",B305,)</f>
        <v>0</v>
      </c>
      <c r="D305" s="508"/>
    </row>
    <row r="306" spans="1:4" ht="15" hidden="1" customHeight="1">
      <c r="A306" s="280" t="s">
        <v>109</v>
      </c>
      <c r="B306" s="280">
        <f>AVERAGE(B301:B305)</f>
        <v>4.5</v>
      </c>
      <c r="C306" s="508">
        <f>SUM(C301:D305)</f>
        <v>0</v>
      </c>
      <c r="D306" s="508"/>
    </row>
    <row r="307" spans="1:4" ht="15" hidden="1" customHeight="1">
      <c r="A307" s="280"/>
      <c r="B307" s="280"/>
      <c r="C307" s="510">
        <f>IF(C306=0, B306, C306)</f>
        <v>4.5</v>
      </c>
      <c r="D307" s="510"/>
    </row>
    <row r="308" spans="1:4" ht="15" hidden="1" customHeight="1">
      <c r="A308" s="280"/>
      <c r="B308" s="280"/>
      <c r="C308" s="509"/>
      <c r="D308" s="509"/>
    </row>
    <row r="309" spans="1:4" ht="15" hidden="1" customHeight="1">
      <c r="A309" s="280" t="s">
        <v>102</v>
      </c>
      <c r="B309" s="280">
        <v>2.7</v>
      </c>
      <c r="C309" s="508">
        <f>IF('5. ผู้ใช้กำหนดเรื่องปุ๋ย'!E226="Y",B309,)</f>
        <v>0</v>
      </c>
      <c r="D309" s="508"/>
    </row>
    <row r="310" spans="1:4" ht="15" hidden="1" customHeight="1">
      <c r="A310" s="280" t="s">
        <v>103</v>
      </c>
      <c r="B310" s="280">
        <v>2</v>
      </c>
      <c r="C310" s="508">
        <f>IF('5. ผู้ใช้กำหนดเรื่องปุ๋ย'!F226="Y",B310,)</f>
        <v>0</v>
      </c>
      <c r="D310" s="508"/>
    </row>
    <row r="311" spans="1:4" ht="15" hidden="1" customHeight="1">
      <c r="A311" s="280" t="s">
        <v>110</v>
      </c>
      <c r="B311" s="280">
        <v>0.2</v>
      </c>
      <c r="C311" s="508">
        <f>IF('5. ผู้ใช้กำหนดเรื่องปุ๋ย'!G226="Y",B311,)</f>
        <v>0</v>
      </c>
      <c r="D311" s="508"/>
    </row>
    <row r="312" spans="1:4" ht="15" hidden="1" customHeight="1">
      <c r="A312" s="280" t="s">
        <v>111</v>
      </c>
      <c r="B312" s="174">
        <f>AVERAGE(B309:B311)</f>
        <v>1.6333333333333335</v>
      </c>
      <c r="C312" s="508">
        <f>SUM(C309:D311)</f>
        <v>0</v>
      </c>
      <c r="D312" s="508"/>
    </row>
    <row r="313" spans="1:4" ht="15" hidden="1" customHeight="1">
      <c r="A313" s="280"/>
      <c r="B313" s="280"/>
      <c r="C313" s="510">
        <f>IF(C312=0, B312, C312)</f>
        <v>1.6333333333333335</v>
      </c>
      <c r="D313" s="510"/>
    </row>
    <row r="314" spans="1:4" ht="15" hidden="1" customHeight="1">
      <c r="A314" s="280"/>
      <c r="B314" s="280"/>
      <c r="C314" s="509"/>
      <c r="D314" s="509"/>
    </row>
    <row r="315" spans="1:4" ht="15" hidden="1" customHeight="1">
      <c r="A315" s="280" t="s">
        <v>104</v>
      </c>
      <c r="B315" s="280">
        <v>0.5</v>
      </c>
      <c r="C315" s="508">
        <f>IF('5. ผู้ใช้กำหนดเรื่องปุ๋ย'!E228="Y",B315,)</f>
        <v>0</v>
      </c>
      <c r="D315" s="508"/>
    </row>
    <row r="316" spans="1:4" ht="15" hidden="1" customHeight="1">
      <c r="A316" s="280" t="s">
        <v>105</v>
      </c>
      <c r="B316" s="280">
        <v>1.4</v>
      </c>
      <c r="C316" s="508">
        <f>IF('5. ผู้ใช้กำหนดเรื่องปุ๋ย'!F228="Y",B316,)</f>
        <v>0</v>
      </c>
      <c r="D316" s="508"/>
    </row>
    <row r="317" spans="1:4" ht="15" hidden="1" customHeight="1">
      <c r="A317" s="280" t="s">
        <v>112</v>
      </c>
      <c r="B317" s="174">
        <f>AVERAGE(B315:B316)</f>
        <v>0.95</v>
      </c>
      <c r="C317" s="508">
        <f>SUM(C315:D316)</f>
        <v>0</v>
      </c>
      <c r="D317" s="508"/>
    </row>
    <row r="318" spans="1:4" ht="15" hidden="1" customHeight="1">
      <c r="A318" s="280"/>
      <c r="B318" s="280"/>
      <c r="C318" s="507">
        <f>IF(C317=0, B317, C317)</f>
        <v>0.95</v>
      </c>
      <c r="D318" s="507"/>
    </row>
    <row r="319" spans="1:4" ht="15" hidden="1" customHeight="1">
      <c r="A319" s="280"/>
      <c r="B319" s="280"/>
      <c r="C319" s="509"/>
      <c r="D319" s="509"/>
    </row>
    <row r="320" spans="1:4" ht="15" hidden="1" customHeight="1">
      <c r="A320" s="280" t="s">
        <v>113</v>
      </c>
      <c r="B320" s="280"/>
      <c r="C320" s="507">
        <v>0.9</v>
      </c>
      <c r="D320" s="507"/>
    </row>
    <row r="321" spans="1:4" ht="15" hidden="1" customHeight="1">
      <c r="A321" s="280" t="s">
        <v>114</v>
      </c>
      <c r="B321" s="280"/>
      <c r="C321" s="507">
        <v>1</v>
      </c>
      <c r="D321" s="507"/>
    </row>
    <row r="322" spans="1:4" ht="15" hidden="1" customHeight="1">
      <c r="A322" s="280" t="s">
        <v>115</v>
      </c>
      <c r="B322" s="280"/>
      <c r="C322" s="507"/>
      <c r="D322" s="507"/>
    </row>
    <row r="323" spans="1:4" ht="15" hidden="1" customHeight="1">
      <c r="A323" s="280" t="s">
        <v>116</v>
      </c>
      <c r="B323" s="280"/>
      <c r="C323" s="507">
        <v>1.9</v>
      </c>
      <c r="D323" s="507"/>
    </row>
    <row r="324" spans="1:4" ht="15" hidden="1" customHeight="1">
      <c r="A324" s="280" t="s">
        <v>117</v>
      </c>
      <c r="B324" s="280"/>
      <c r="C324" s="507">
        <v>0.2</v>
      </c>
      <c r="D324" s="507"/>
    </row>
    <row r="325" spans="1:4" ht="15" hidden="1" customHeight="1">
      <c r="A325" s="280" t="s">
        <v>118</v>
      </c>
      <c r="B325" s="280"/>
      <c r="C325" s="507">
        <v>1.8</v>
      </c>
      <c r="D325" s="507"/>
    </row>
    <row r="326" spans="1:4" ht="15" hidden="1" customHeight="1">
      <c r="A326" s="280" t="s">
        <v>119</v>
      </c>
      <c r="B326" s="280"/>
      <c r="C326" s="507">
        <v>2.9</v>
      </c>
      <c r="D326" s="507"/>
    </row>
    <row r="327" spans="1:4" ht="15" hidden="1" customHeight="1"/>
    <row r="328" spans="1:4" ht="15" hidden="1" customHeight="1">
      <c r="A328" s="279" t="s">
        <v>142</v>
      </c>
      <c r="B328" s="279"/>
      <c r="C328" s="279"/>
      <c r="D328" s="279"/>
    </row>
    <row r="329" spans="1:4" ht="15" hidden="1" customHeight="1">
      <c r="A329" s="280"/>
      <c r="B329" s="33" t="s">
        <v>107</v>
      </c>
      <c r="C329" s="511" t="s">
        <v>108</v>
      </c>
      <c r="D329" s="511"/>
    </row>
    <row r="330" spans="1:4" ht="15" hidden="1" customHeight="1">
      <c r="A330" s="280" t="s">
        <v>97</v>
      </c>
      <c r="B330" s="174">
        <v>3.3</v>
      </c>
      <c r="C330" s="508">
        <f>IF('5. ผู้ใช้กำหนดเรื่องปุ๋ย'!E250="Y",B330,)</f>
        <v>0</v>
      </c>
      <c r="D330" s="508"/>
    </row>
    <row r="331" spans="1:4" ht="15" hidden="1" customHeight="1">
      <c r="A331" s="280" t="s">
        <v>98</v>
      </c>
      <c r="B331" s="280">
        <v>8.5</v>
      </c>
      <c r="C331" s="508">
        <f>IF('5. ผู้ใช้กำหนดเรื่องปุ๋ย'!F250="Y",B331,)</f>
        <v>0</v>
      </c>
      <c r="D331" s="508"/>
    </row>
    <row r="332" spans="1:4" ht="15" hidden="1" customHeight="1">
      <c r="A332" s="280" t="s">
        <v>99</v>
      </c>
      <c r="B332" s="280">
        <v>2.7</v>
      </c>
      <c r="C332" s="508">
        <f>IF('5. ผู้ใช้กำหนดเรื่องปุ๋ย'!G250="Y",B332,)</f>
        <v>0</v>
      </c>
      <c r="D332" s="508"/>
    </row>
    <row r="333" spans="1:4" ht="15" hidden="1" customHeight="1">
      <c r="A333" s="280" t="s">
        <v>100</v>
      </c>
      <c r="B333" s="280">
        <v>1</v>
      </c>
      <c r="C333" s="508">
        <f>IF('5. ผู้ใช้กำหนดเรื่องปุ๋ย'!H250="Y",B333,)</f>
        <v>0</v>
      </c>
      <c r="D333" s="508"/>
    </row>
    <row r="334" spans="1:4" ht="15" hidden="1" customHeight="1">
      <c r="A334" s="280" t="s">
        <v>101</v>
      </c>
      <c r="B334" s="280">
        <v>7</v>
      </c>
      <c r="C334" s="508">
        <f>IF('5. ผู้ใช้กำหนดเรื่องปุ๋ย'!I250="Y",B334,)</f>
        <v>0</v>
      </c>
      <c r="D334" s="508"/>
    </row>
    <row r="335" spans="1:4" ht="15" hidden="1" customHeight="1">
      <c r="A335" s="280" t="s">
        <v>109</v>
      </c>
      <c r="B335" s="280">
        <f>AVERAGE(B330:B334)</f>
        <v>4.5</v>
      </c>
      <c r="C335" s="508">
        <f>SUM(C330:D334)</f>
        <v>0</v>
      </c>
      <c r="D335" s="508"/>
    </row>
    <row r="336" spans="1:4" ht="15" hidden="1" customHeight="1">
      <c r="A336" s="280"/>
      <c r="B336" s="280"/>
      <c r="C336" s="510">
        <f>IF(C335=0, B335, C335)</f>
        <v>4.5</v>
      </c>
      <c r="D336" s="510"/>
    </row>
    <row r="337" spans="1:4" ht="15" hidden="1" customHeight="1">
      <c r="A337" s="280"/>
      <c r="B337" s="280"/>
      <c r="C337" s="509"/>
      <c r="D337" s="509"/>
    </row>
    <row r="338" spans="1:4" ht="15" hidden="1" customHeight="1">
      <c r="A338" s="280" t="s">
        <v>102</v>
      </c>
      <c r="B338" s="280">
        <v>2.7</v>
      </c>
      <c r="C338" s="508">
        <f>IF('5. ผู้ใช้กำหนดเรื่องปุ๋ย'!E252="Y",B338,)</f>
        <v>0</v>
      </c>
      <c r="D338" s="508"/>
    </row>
    <row r="339" spans="1:4" ht="15" hidden="1" customHeight="1">
      <c r="A339" s="280" t="s">
        <v>103</v>
      </c>
      <c r="B339" s="280">
        <v>2</v>
      </c>
      <c r="C339" s="508">
        <f>IF('5. ผู้ใช้กำหนดเรื่องปุ๋ย'!F252="Y",B339,)</f>
        <v>0</v>
      </c>
      <c r="D339" s="508"/>
    </row>
    <row r="340" spans="1:4" ht="15" hidden="1" customHeight="1">
      <c r="A340" s="280" t="s">
        <v>110</v>
      </c>
      <c r="B340" s="280">
        <v>0.2</v>
      </c>
      <c r="C340" s="508">
        <f>IF('5. ผู้ใช้กำหนดเรื่องปุ๋ย'!G252="Y",B340,)</f>
        <v>0</v>
      </c>
      <c r="D340" s="508"/>
    </row>
    <row r="341" spans="1:4" ht="15" hidden="1" customHeight="1">
      <c r="A341" s="280" t="s">
        <v>111</v>
      </c>
      <c r="B341" s="174">
        <f>AVERAGE(B338:B340)</f>
        <v>1.6333333333333335</v>
      </c>
      <c r="C341" s="508">
        <f>SUM(C338:D340)</f>
        <v>0</v>
      </c>
      <c r="D341" s="508"/>
    </row>
    <row r="342" spans="1:4" ht="15" hidden="1" customHeight="1">
      <c r="A342" s="280"/>
      <c r="B342" s="280"/>
      <c r="C342" s="510">
        <f>IF(C341=0, B341, C341)</f>
        <v>1.6333333333333335</v>
      </c>
      <c r="D342" s="510"/>
    </row>
    <row r="343" spans="1:4" ht="15" hidden="1" customHeight="1">
      <c r="A343" s="280"/>
      <c r="B343" s="280"/>
      <c r="C343" s="509"/>
      <c r="D343" s="509"/>
    </row>
    <row r="344" spans="1:4" ht="15" hidden="1" customHeight="1">
      <c r="A344" s="280" t="s">
        <v>104</v>
      </c>
      <c r="B344" s="280">
        <v>0.5</v>
      </c>
      <c r="C344" s="508">
        <f>IF('5. ผู้ใช้กำหนดเรื่องปุ๋ย'!E254="Y",B344,)</f>
        <v>0</v>
      </c>
      <c r="D344" s="508"/>
    </row>
    <row r="345" spans="1:4" ht="15" hidden="1" customHeight="1">
      <c r="A345" s="280" t="s">
        <v>105</v>
      </c>
      <c r="B345" s="280">
        <v>1.4</v>
      </c>
      <c r="C345" s="508">
        <f>IF('5. ผู้ใช้กำหนดเรื่องปุ๋ย'!F254="Y",B345,)</f>
        <v>0</v>
      </c>
      <c r="D345" s="508"/>
    </row>
    <row r="346" spans="1:4" ht="15" hidden="1" customHeight="1">
      <c r="A346" s="280" t="s">
        <v>112</v>
      </c>
      <c r="B346" s="174">
        <f>AVERAGE(B344:B345)</f>
        <v>0.95</v>
      </c>
      <c r="C346" s="508">
        <f>SUM(C344:D345)</f>
        <v>0</v>
      </c>
      <c r="D346" s="508"/>
    </row>
    <row r="347" spans="1:4" ht="15" hidden="1" customHeight="1">
      <c r="A347" s="280"/>
      <c r="B347" s="280"/>
      <c r="C347" s="507">
        <f>IF(C346=0, B346, C346)</f>
        <v>0.95</v>
      </c>
      <c r="D347" s="507"/>
    </row>
    <row r="348" spans="1:4" ht="15" hidden="1" customHeight="1">
      <c r="A348" s="280"/>
      <c r="B348" s="280"/>
      <c r="C348" s="509"/>
      <c r="D348" s="509"/>
    </row>
    <row r="349" spans="1:4" ht="15" hidden="1" customHeight="1">
      <c r="A349" s="280" t="s">
        <v>113</v>
      </c>
      <c r="B349" s="280"/>
      <c r="C349" s="507">
        <v>0.9</v>
      </c>
      <c r="D349" s="507"/>
    </row>
    <row r="350" spans="1:4" ht="15" hidden="1" customHeight="1">
      <c r="A350" s="280" t="s">
        <v>114</v>
      </c>
      <c r="B350" s="280"/>
      <c r="C350" s="507">
        <v>1</v>
      </c>
      <c r="D350" s="507"/>
    </row>
    <row r="351" spans="1:4" ht="15" hidden="1" customHeight="1">
      <c r="A351" s="280" t="s">
        <v>115</v>
      </c>
      <c r="B351" s="280"/>
      <c r="C351" s="507"/>
      <c r="D351" s="507"/>
    </row>
    <row r="352" spans="1:4" ht="15" hidden="1" customHeight="1">
      <c r="A352" s="280" t="s">
        <v>116</v>
      </c>
      <c r="B352" s="280"/>
      <c r="C352" s="507">
        <v>1.9</v>
      </c>
      <c r="D352" s="507"/>
    </row>
    <row r="353" spans="1:4" ht="15" hidden="1" customHeight="1">
      <c r="A353" s="280" t="s">
        <v>117</v>
      </c>
      <c r="B353" s="280"/>
      <c r="C353" s="507">
        <v>0.2</v>
      </c>
      <c r="D353" s="507"/>
    </row>
    <row r="354" spans="1:4" ht="15" hidden="1" customHeight="1">
      <c r="A354" s="280" t="s">
        <v>118</v>
      </c>
      <c r="B354" s="280"/>
      <c r="C354" s="507">
        <v>1.8</v>
      </c>
      <c r="D354" s="507"/>
    </row>
    <row r="355" spans="1:4" ht="15" hidden="1" customHeight="1">
      <c r="A355" s="280" t="s">
        <v>119</v>
      </c>
      <c r="B355" s="280"/>
      <c r="C355" s="507">
        <v>2.9</v>
      </c>
      <c r="D355" s="507"/>
    </row>
    <row r="356" spans="1:4">
      <c r="A356" s="524" t="s">
        <v>530</v>
      </c>
    </row>
  </sheetData>
  <sheetProtection formatCells="0" formatColumns="0" formatRows="0" insertColumns="0" insertRows="0"/>
  <customSheetViews>
    <customSheetView guid="{E65377FD-65C5-4E48-ADBC-1C49981F2400}" topLeftCell="A52">
      <selection activeCell="F6" sqref="F6"/>
      <pageMargins left="0.7" right="0.7" top="0.75" bottom="0.75" header="0.3" footer="0.3"/>
      <pageSetup orientation="portrait"/>
      <headerFooter alignWithMargins="0"/>
    </customSheetView>
  </customSheetViews>
  <mergeCells count="278">
    <mergeCell ref="C355:D355"/>
    <mergeCell ref="C350:D350"/>
    <mergeCell ref="C351:D351"/>
    <mergeCell ref="C352:D352"/>
    <mergeCell ref="C353:D353"/>
    <mergeCell ref="C354:D354"/>
    <mergeCell ref="C345:D345"/>
    <mergeCell ref="C346:D346"/>
    <mergeCell ref="C347:D347"/>
    <mergeCell ref="C348:D348"/>
    <mergeCell ref="C349:D349"/>
    <mergeCell ref="C340:D340"/>
    <mergeCell ref="C341:D341"/>
    <mergeCell ref="C342:D342"/>
    <mergeCell ref="C343:D343"/>
    <mergeCell ref="C344:D344"/>
    <mergeCell ref="C335:D335"/>
    <mergeCell ref="C336:D336"/>
    <mergeCell ref="C337:D337"/>
    <mergeCell ref="C338:D338"/>
    <mergeCell ref="C339:D339"/>
    <mergeCell ref="C330:D330"/>
    <mergeCell ref="C331:D331"/>
    <mergeCell ref="C332:D332"/>
    <mergeCell ref="C333:D333"/>
    <mergeCell ref="C334:D334"/>
    <mergeCell ref="C323:D323"/>
    <mergeCell ref="C324:D324"/>
    <mergeCell ref="C325:D325"/>
    <mergeCell ref="C326:D326"/>
    <mergeCell ref="C329:D329"/>
    <mergeCell ref="C318:D318"/>
    <mergeCell ref="C319:D319"/>
    <mergeCell ref="C320:D320"/>
    <mergeCell ref="C321:D321"/>
    <mergeCell ref="C322:D322"/>
    <mergeCell ref="C313:D313"/>
    <mergeCell ref="C314:D314"/>
    <mergeCell ref="C315:D315"/>
    <mergeCell ref="C316:D316"/>
    <mergeCell ref="C317:D317"/>
    <mergeCell ref="C308:D308"/>
    <mergeCell ref="C309:D309"/>
    <mergeCell ref="C310:D310"/>
    <mergeCell ref="C311:D311"/>
    <mergeCell ref="C312:D312"/>
    <mergeCell ref="C303:D303"/>
    <mergeCell ref="C304:D304"/>
    <mergeCell ref="C305:D305"/>
    <mergeCell ref="C306:D306"/>
    <mergeCell ref="C307:D307"/>
    <mergeCell ref="C296:D296"/>
    <mergeCell ref="C297:D297"/>
    <mergeCell ref="C300:D300"/>
    <mergeCell ref="C301:D301"/>
    <mergeCell ref="C302:D302"/>
    <mergeCell ref="C291:D291"/>
    <mergeCell ref="C292:D292"/>
    <mergeCell ref="C293:D293"/>
    <mergeCell ref="C294:D294"/>
    <mergeCell ref="C295:D295"/>
    <mergeCell ref="C286:D286"/>
    <mergeCell ref="C287:D287"/>
    <mergeCell ref="C288:D288"/>
    <mergeCell ref="C289:D289"/>
    <mergeCell ref="C290:D290"/>
    <mergeCell ref="C281:D281"/>
    <mergeCell ref="C282:D282"/>
    <mergeCell ref="C283:D283"/>
    <mergeCell ref="C284:D284"/>
    <mergeCell ref="C285:D285"/>
    <mergeCell ref="C276:D276"/>
    <mergeCell ref="C277:D277"/>
    <mergeCell ref="C278:D278"/>
    <mergeCell ref="C279:D279"/>
    <mergeCell ref="C280:D280"/>
    <mergeCell ref="C271:D271"/>
    <mergeCell ref="C272:D272"/>
    <mergeCell ref="C273:D273"/>
    <mergeCell ref="C274:D274"/>
    <mergeCell ref="C275:D275"/>
    <mergeCell ref="C264:D264"/>
    <mergeCell ref="C265:D265"/>
    <mergeCell ref="C266:D266"/>
    <mergeCell ref="C267:D267"/>
    <mergeCell ref="C268:D268"/>
    <mergeCell ref="C259:D259"/>
    <mergeCell ref="C260:D260"/>
    <mergeCell ref="C261:D261"/>
    <mergeCell ref="C262:D262"/>
    <mergeCell ref="C263:D263"/>
    <mergeCell ref="C254:D254"/>
    <mergeCell ref="C255:D255"/>
    <mergeCell ref="C256:D256"/>
    <mergeCell ref="C257:D257"/>
    <mergeCell ref="C258:D258"/>
    <mergeCell ref="C249:D249"/>
    <mergeCell ref="C250:D250"/>
    <mergeCell ref="C251:D251"/>
    <mergeCell ref="C252:D252"/>
    <mergeCell ref="C253:D253"/>
    <mergeCell ref="C244:D244"/>
    <mergeCell ref="C245:D245"/>
    <mergeCell ref="C246:D246"/>
    <mergeCell ref="C247:D247"/>
    <mergeCell ref="C248:D248"/>
    <mergeCell ref="C237:D237"/>
    <mergeCell ref="C238:D238"/>
    <mergeCell ref="C239:D239"/>
    <mergeCell ref="C242:D242"/>
    <mergeCell ref="C243:D243"/>
    <mergeCell ref="C232:D232"/>
    <mergeCell ref="C233:D233"/>
    <mergeCell ref="C234:D234"/>
    <mergeCell ref="C235:D235"/>
    <mergeCell ref="C236:D236"/>
    <mergeCell ref="C227:D227"/>
    <mergeCell ref="C228:D228"/>
    <mergeCell ref="C229:D229"/>
    <mergeCell ref="C230:D230"/>
    <mergeCell ref="C231:D231"/>
    <mergeCell ref="C222:D222"/>
    <mergeCell ref="C223:D223"/>
    <mergeCell ref="C224:D224"/>
    <mergeCell ref="C225:D225"/>
    <mergeCell ref="C226:D226"/>
    <mergeCell ref="C217:D217"/>
    <mergeCell ref="C218:D218"/>
    <mergeCell ref="C219:D219"/>
    <mergeCell ref="C220:D220"/>
    <mergeCell ref="C221:D221"/>
    <mergeCell ref="C210:D210"/>
    <mergeCell ref="C213:D213"/>
    <mergeCell ref="C214:D214"/>
    <mergeCell ref="C215:D215"/>
    <mergeCell ref="C216:D216"/>
    <mergeCell ref="C205:D205"/>
    <mergeCell ref="C206:D206"/>
    <mergeCell ref="C207:D207"/>
    <mergeCell ref="C208:D208"/>
    <mergeCell ref="C209:D209"/>
    <mergeCell ref="C200:D200"/>
    <mergeCell ref="C201:D201"/>
    <mergeCell ref="C202:D202"/>
    <mergeCell ref="C203:D203"/>
    <mergeCell ref="C204:D204"/>
    <mergeCell ref="C195:D195"/>
    <mergeCell ref="C196:D196"/>
    <mergeCell ref="C197:D197"/>
    <mergeCell ref="C198:D198"/>
    <mergeCell ref="C199:D199"/>
    <mergeCell ref="C190:D190"/>
    <mergeCell ref="C191:D191"/>
    <mergeCell ref="C192:D192"/>
    <mergeCell ref="C193:D193"/>
    <mergeCell ref="C194:D194"/>
    <mergeCell ref="C185:D185"/>
    <mergeCell ref="C186:D186"/>
    <mergeCell ref="C187:D187"/>
    <mergeCell ref="C188:D188"/>
    <mergeCell ref="C189:D189"/>
    <mergeCell ref="C178:D178"/>
    <mergeCell ref="C179:D179"/>
    <mergeCell ref="C180:D180"/>
    <mergeCell ref="C181:D181"/>
    <mergeCell ref="C184:D184"/>
    <mergeCell ref="C173:D173"/>
    <mergeCell ref="C174:D174"/>
    <mergeCell ref="C175:D175"/>
    <mergeCell ref="C176:D176"/>
    <mergeCell ref="C177:D177"/>
    <mergeCell ref="C168:D168"/>
    <mergeCell ref="C169:D169"/>
    <mergeCell ref="C170:D170"/>
    <mergeCell ref="C171:D171"/>
    <mergeCell ref="C172:D172"/>
    <mergeCell ref="C163:D163"/>
    <mergeCell ref="C164:D164"/>
    <mergeCell ref="C165:D165"/>
    <mergeCell ref="C166:D166"/>
    <mergeCell ref="C167:D167"/>
    <mergeCell ref="C158:D158"/>
    <mergeCell ref="C159:D159"/>
    <mergeCell ref="C160:D160"/>
    <mergeCell ref="C161:D161"/>
    <mergeCell ref="C162:D162"/>
    <mergeCell ref="C152:D152"/>
    <mergeCell ref="C155:D155"/>
    <mergeCell ref="C156:D156"/>
    <mergeCell ref="C157:D157"/>
    <mergeCell ref="C151:D151"/>
    <mergeCell ref="C134:D134"/>
    <mergeCell ref="C135:D135"/>
    <mergeCell ref="C126:D126"/>
    <mergeCell ref="C127:D127"/>
    <mergeCell ref="C128:D128"/>
    <mergeCell ref="C129:D129"/>
    <mergeCell ref="C130:D130"/>
    <mergeCell ref="C141:D141"/>
    <mergeCell ref="C142:D142"/>
    <mergeCell ref="C146:D146"/>
    <mergeCell ref="C147:D147"/>
    <mergeCell ref="C148:D148"/>
    <mergeCell ref="C149:D149"/>
    <mergeCell ref="C150:D150"/>
    <mergeCell ref="C143:D143"/>
    <mergeCell ref="C144:D144"/>
    <mergeCell ref="C145:D145"/>
    <mergeCell ref="C136:D136"/>
    <mergeCell ref="C137:D137"/>
    <mergeCell ref="C138:D138"/>
    <mergeCell ref="C139:D139"/>
    <mergeCell ref="C140:D140"/>
    <mergeCell ref="A3:F3"/>
    <mergeCell ref="E18:F18"/>
    <mergeCell ref="E19:F19"/>
    <mergeCell ref="E20:F20"/>
    <mergeCell ref="E21:F21"/>
    <mergeCell ref="E22:F22"/>
    <mergeCell ref="C131:D131"/>
    <mergeCell ref="C132:D132"/>
    <mergeCell ref="C133:D133"/>
    <mergeCell ref="C70:D70"/>
    <mergeCell ref="C71:D71"/>
    <mergeCell ref="C72:D72"/>
    <mergeCell ref="C73:D73"/>
    <mergeCell ref="C74:D74"/>
    <mergeCell ref="C75:D75"/>
    <mergeCell ref="E23:F23"/>
    <mergeCell ref="E24:F24"/>
    <mergeCell ref="C66:D66"/>
    <mergeCell ref="C67:D67"/>
    <mergeCell ref="C68:D68"/>
    <mergeCell ref="C69:D69"/>
    <mergeCell ref="C82:D82"/>
    <mergeCell ref="C83:D83"/>
    <mergeCell ref="C84:D84"/>
    <mergeCell ref="C85:D85"/>
    <mergeCell ref="C86:D86"/>
    <mergeCell ref="C87:D87"/>
    <mergeCell ref="C76:D76"/>
    <mergeCell ref="C77:D77"/>
    <mergeCell ref="C78:D78"/>
    <mergeCell ref="C79:D79"/>
    <mergeCell ref="C80:D80"/>
    <mergeCell ref="C81:D81"/>
    <mergeCell ref="C97:D97"/>
    <mergeCell ref="C98:D98"/>
    <mergeCell ref="C99:D99"/>
    <mergeCell ref="C100:D100"/>
    <mergeCell ref="C88:D88"/>
    <mergeCell ref="C89:D89"/>
    <mergeCell ref="C90:D90"/>
    <mergeCell ref="C91:D91"/>
    <mergeCell ref="C92:D92"/>
    <mergeCell ref="C107:D107"/>
    <mergeCell ref="C108:D108"/>
    <mergeCell ref="C109:D109"/>
    <mergeCell ref="C110:D110"/>
    <mergeCell ref="C111:D111"/>
    <mergeCell ref="C112:D112"/>
    <mergeCell ref="C101:D101"/>
    <mergeCell ref="C102:D102"/>
    <mergeCell ref="C103:D103"/>
    <mergeCell ref="C104:D104"/>
    <mergeCell ref="C105:D105"/>
    <mergeCell ref="C106:D106"/>
    <mergeCell ref="C120:D120"/>
    <mergeCell ref="C113:D113"/>
    <mergeCell ref="C114:D114"/>
    <mergeCell ref="C115:D115"/>
    <mergeCell ref="C123:D123"/>
    <mergeCell ref="C121:D121"/>
    <mergeCell ref="C122:D122"/>
    <mergeCell ref="C116:D116"/>
    <mergeCell ref="C117:D117"/>
    <mergeCell ref="C118:D118"/>
    <mergeCell ref="C119:D119"/>
  </mergeCells>
  <pageMargins left="0.7" right="0.7" top="0.75" bottom="0.75" header="0.3" footer="0.3"/>
  <pageSetup orientation="portrait"/>
  <headerFooter alignWithMargins="0"/>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249977111117893"/>
  </sheetPr>
  <dimension ref="A1:C17"/>
  <sheetViews>
    <sheetView zoomScale="93" zoomScaleNormal="93" workbookViewId="0">
      <selection activeCell="A12" sqref="A12"/>
    </sheetView>
  </sheetViews>
  <sheetFormatPr defaultColWidth="9.140625" defaultRowHeight="15"/>
  <cols>
    <col min="1" max="1" width="38" style="11" customWidth="1"/>
    <col min="2" max="2" width="10.42578125" style="11" customWidth="1"/>
    <col min="3" max="16384" width="9.140625" style="11"/>
  </cols>
  <sheetData>
    <row r="1" spans="1:3">
      <c r="A1" s="440" t="s">
        <v>523</v>
      </c>
    </row>
    <row r="2" spans="1:3">
      <c r="A2" s="23"/>
    </row>
    <row r="3" spans="1:3" ht="43.5" customHeight="1">
      <c r="A3" s="520" t="s">
        <v>524</v>
      </c>
      <c r="B3" s="521"/>
    </row>
    <row r="4" spans="1:3">
      <c r="A4" s="25"/>
    </row>
    <row r="5" spans="1:3">
      <c r="A5" s="36"/>
    </row>
    <row r="6" spans="1:3">
      <c r="A6" s="439" t="s">
        <v>520</v>
      </c>
      <c r="B6" s="221">
        <f>'9. ข้อมูลโรงงาน'!B7</f>
        <v>0</v>
      </c>
      <c r="C6" s="4"/>
    </row>
    <row r="7" spans="1:3">
      <c r="A7" s="24" t="s">
        <v>353</v>
      </c>
      <c r="B7" s="221">
        <f>'9. ข้อมูลโรงงาน'!B8</f>
        <v>0</v>
      </c>
      <c r="C7" s="4"/>
    </row>
    <row r="8" spans="1:3">
      <c r="A8" s="24"/>
      <c r="B8" s="26"/>
    </row>
    <row r="9" spans="1:3" ht="54" customHeight="1">
      <c r="A9" s="35" t="s">
        <v>522</v>
      </c>
      <c r="B9" s="27" t="e">
        <f>1/(1+B7/B6)*100</f>
        <v>#DIV/0!</v>
      </c>
    </row>
    <row r="10" spans="1:3" ht="51.95" customHeight="1">
      <c r="A10" s="35" t="s">
        <v>521</v>
      </c>
      <c r="B10" s="27" t="e">
        <f>100-B9</f>
        <v>#DIV/0!</v>
      </c>
    </row>
    <row r="11" spans="1:3">
      <c r="A11" s="25"/>
      <c r="B11" s="17"/>
    </row>
    <row r="12" spans="1:3">
      <c r="A12" s="524" t="s">
        <v>530</v>
      </c>
      <c r="B12" s="17"/>
    </row>
    <row r="13" spans="1:3">
      <c r="A13" s="24"/>
      <c r="B13" s="4"/>
      <c r="C13" s="4"/>
    </row>
    <row r="14" spans="1:3">
      <c r="A14"/>
      <c r="B14" s="4"/>
    </row>
    <row r="16" spans="1:3">
      <c r="A16" s="35"/>
      <c r="B16" s="27"/>
    </row>
    <row r="17" spans="1:2">
      <c r="A17" s="35"/>
      <c r="B17" s="27"/>
    </row>
  </sheetData>
  <customSheetViews>
    <customSheetView guid="{E65377FD-65C5-4E48-ADBC-1C49981F2400}">
      <selection activeCell="F9" sqref="F9"/>
      <pageMargins left="0.7" right="0.7" top="0.75" bottom="0.75" header="0.3" footer="0.3"/>
      <pageSetup orientation="portrait"/>
      <headerFooter alignWithMargins="0"/>
    </customSheetView>
  </customSheetViews>
  <mergeCells count="1">
    <mergeCell ref="A3:B3"/>
  </mergeCells>
  <pageMargins left="0.7" right="0.7" top="0.75" bottom="0.75" header="0.3" footer="0.3"/>
  <pageSetup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249977111117893"/>
  </sheetPr>
  <dimension ref="A1:Y36"/>
  <sheetViews>
    <sheetView showGridLines="0" tabSelected="1" topLeftCell="A28" workbookViewId="0">
      <selection activeCell="L47" sqref="L47"/>
    </sheetView>
  </sheetViews>
  <sheetFormatPr defaultColWidth="9.140625" defaultRowHeight="12.75"/>
  <cols>
    <col min="1" max="1" width="4.85546875" style="309" customWidth="1"/>
    <col min="2" max="16384" width="9.140625" style="307"/>
  </cols>
  <sheetData>
    <row r="1" spans="1:25" ht="42.75" customHeight="1">
      <c r="A1" s="393" t="s">
        <v>301</v>
      </c>
    </row>
    <row r="3" spans="1:25" s="306" customFormat="1" ht="16.5" customHeight="1">
      <c r="A3" s="311">
        <v>1</v>
      </c>
      <c r="B3" s="312" t="s">
        <v>12</v>
      </c>
      <c r="C3" s="312"/>
      <c r="D3" s="312"/>
      <c r="E3" s="312"/>
      <c r="F3" s="312"/>
      <c r="G3" s="312"/>
      <c r="H3" s="312"/>
      <c r="I3" s="312"/>
      <c r="J3" s="312"/>
      <c r="K3" s="312"/>
      <c r="L3" s="312"/>
      <c r="M3" s="312"/>
      <c r="N3" s="312"/>
      <c r="O3" s="312"/>
      <c r="P3" s="312"/>
      <c r="Q3" s="312"/>
      <c r="R3" s="312"/>
      <c r="S3" s="312"/>
      <c r="T3" s="312"/>
      <c r="U3" s="312"/>
      <c r="V3" s="312"/>
      <c r="W3" s="312"/>
      <c r="X3" s="312"/>
      <c r="Y3" s="312"/>
    </row>
    <row r="4" spans="1:25" s="306" customFormat="1" ht="16.5" customHeight="1">
      <c r="A4" s="311">
        <v>2</v>
      </c>
      <c r="B4" s="313" t="s">
        <v>67</v>
      </c>
      <c r="C4" s="312"/>
      <c r="D4" s="312"/>
      <c r="E4" s="312"/>
      <c r="F4" s="312"/>
      <c r="G4" s="312"/>
      <c r="H4" s="312"/>
      <c r="I4" s="312"/>
      <c r="J4" s="312"/>
      <c r="K4" s="312"/>
      <c r="L4" s="312"/>
      <c r="M4" s="312"/>
      <c r="N4" s="312"/>
      <c r="O4" s="312"/>
      <c r="P4" s="312"/>
      <c r="Q4" s="312"/>
      <c r="R4" s="312"/>
      <c r="S4" s="312"/>
      <c r="T4" s="312"/>
      <c r="U4" s="312"/>
      <c r="V4" s="312"/>
      <c r="W4" s="312"/>
      <c r="X4" s="312"/>
      <c r="Y4" s="312"/>
    </row>
    <row r="5" spans="1:25" s="306" customFormat="1" ht="16.5" customHeight="1">
      <c r="A5" s="311">
        <v>3</v>
      </c>
      <c r="B5" s="312" t="s">
        <v>13</v>
      </c>
      <c r="C5" s="312"/>
      <c r="D5" s="312"/>
      <c r="E5" s="312"/>
      <c r="F5" s="312"/>
      <c r="G5" s="312"/>
      <c r="H5" s="312"/>
      <c r="I5" s="312"/>
      <c r="J5" s="312"/>
      <c r="K5" s="312"/>
      <c r="L5" s="312"/>
      <c r="M5" s="312"/>
      <c r="N5" s="312"/>
      <c r="O5" s="312"/>
      <c r="P5" s="312"/>
      <c r="Q5" s="312"/>
      <c r="R5" s="312"/>
      <c r="S5" s="312"/>
      <c r="T5" s="312"/>
      <c r="U5" s="312"/>
      <c r="V5" s="312"/>
      <c r="W5" s="312"/>
      <c r="X5" s="312"/>
      <c r="Y5" s="312"/>
    </row>
    <row r="6" spans="1:25" s="306" customFormat="1" ht="16.5" customHeight="1">
      <c r="A6" s="311">
        <v>4</v>
      </c>
      <c r="B6" s="312" t="s">
        <v>14</v>
      </c>
      <c r="C6" s="312"/>
      <c r="D6" s="312"/>
      <c r="E6" s="312"/>
      <c r="F6" s="312"/>
      <c r="G6" s="312"/>
      <c r="H6" s="312"/>
      <c r="I6" s="312"/>
      <c r="J6" s="312"/>
      <c r="K6" s="312"/>
      <c r="L6" s="312"/>
      <c r="M6" s="312"/>
      <c r="N6" s="312"/>
      <c r="O6" s="312"/>
      <c r="P6" s="312"/>
      <c r="Q6" s="312"/>
      <c r="R6" s="312"/>
      <c r="S6" s="312"/>
      <c r="T6" s="312"/>
      <c r="U6" s="312"/>
      <c r="V6" s="312"/>
      <c r="W6" s="312"/>
      <c r="X6" s="312"/>
      <c r="Y6" s="312"/>
    </row>
    <row r="7" spans="1:25" s="306" customFormat="1" ht="16.5" customHeight="1">
      <c r="A7" s="311">
        <v>5</v>
      </c>
      <c r="B7" s="312" t="s">
        <v>15</v>
      </c>
      <c r="C7" s="312"/>
      <c r="D7" s="312"/>
      <c r="E7" s="312"/>
      <c r="F7" s="312"/>
      <c r="G7" s="312"/>
      <c r="H7" s="312"/>
      <c r="I7" s="312"/>
      <c r="J7" s="312"/>
      <c r="K7" s="312"/>
      <c r="L7" s="312"/>
      <c r="M7" s="312"/>
      <c r="N7" s="312"/>
      <c r="O7" s="312"/>
      <c r="P7" s="312"/>
      <c r="Q7" s="312"/>
      <c r="R7" s="312"/>
      <c r="S7" s="312"/>
      <c r="T7" s="312"/>
      <c r="U7" s="312"/>
      <c r="V7" s="312"/>
      <c r="W7" s="312"/>
      <c r="X7" s="312"/>
      <c r="Y7" s="312"/>
    </row>
    <row r="8" spans="1:25" s="306" customFormat="1" ht="16.5" customHeight="1">
      <c r="A8" s="311">
        <v>6</v>
      </c>
      <c r="B8" s="312" t="s">
        <v>16</v>
      </c>
      <c r="C8" s="312"/>
      <c r="D8" s="312"/>
      <c r="E8" s="312"/>
      <c r="F8" s="312"/>
      <c r="G8" s="312"/>
      <c r="H8" s="312"/>
      <c r="I8" s="312"/>
      <c r="J8" s="312"/>
      <c r="K8" s="312"/>
      <c r="L8" s="312"/>
      <c r="M8" s="312"/>
      <c r="N8" s="312"/>
      <c r="O8" s="312"/>
      <c r="P8" s="312"/>
      <c r="Q8" s="312"/>
      <c r="R8" s="312"/>
      <c r="S8" s="312"/>
      <c r="T8" s="312"/>
      <c r="U8" s="312"/>
      <c r="V8" s="312"/>
      <c r="W8" s="312"/>
      <c r="X8" s="312"/>
      <c r="Y8" s="312"/>
    </row>
    <row r="9" spans="1:25" s="306" customFormat="1" ht="16.5" customHeight="1">
      <c r="A9" s="311">
        <v>7</v>
      </c>
      <c r="B9" s="312" t="s">
        <v>17</v>
      </c>
      <c r="C9" s="312"/>
      <c r="D9" s="312"/>
      <c r="E9" s="312"/>
      <c r="F9" s="312"/>
      <c r="G9" s="312"/>
      <c r="H9" s="312"/>
      <c r="I9" s="312"/>
      <c r="J9" s="312"/>
      <c r="K9" s="312"/>
      <c r="L9" s="312"/>
      <c r="M9" s="312"/>
      <c r="N9" s="312"/>
      <c r="O9" s="312"/>
      <c r="P9" s="312"/>
      <c r="Q9" s="312"/>
      <c r="R9" s="312"/>
      <c r="S9" s="312"/>
      <c r="T9" s="312"/>
      <c r="U9" s="312"/>
      <c r="V9" s="312"/>
      <c r="W9" s="312"/>
      <c r="X9" s="312"/>
      <c r="Y9" s="312"/>
    </row>
    <row r="10" spans="1:25" s="306" customFormat="1" ht="16.5" customHeight="1">
      <c r="A10" s="311">
        <v>8</v>
      </c>
      <c r="B10" s="313" t="s">
        <v>69</v>
      </c>
      <c r="C10" s="312"/>
      <c r="D10" s="312"/>
      <c r="E10" s="312"/>
      <c r="F10" s="312"/>
      <c r="G10" s="312"/>
      <c r="H10" s="312"/>
      <c r="I10" s="312"/>
      <c r="J10" s="312"/>
      <c r="K10" s="312"/>
      <c r="L10" s="312"/>
      <c r="M10" s="312"/>
      <c r="N10" s="312"/>
      <c r="O10" s="312"/>
      <c r="P10" s="312"/>
      <c r="Q10" s="312"/>
      <c r="R10" s="312"/>
      <c r="S10" s="312"/>
      <c r="T10" s="312"/>
      <c r="U10" s="312"/>
      <c r="V10" s="312"/>
      <c r="W10" s="312"/>
      <c r="X10" s="312"/>
      <c r="Y10" s="312"/>
    </row>
    <row r="11" spans="1:25" s="306" customFormat="1" ht="16.5" customHeight="1">
      <c r="A11" s="311">
        <v>9</v>
      </c>
      <c r="B11" s="312" t="s">
        <v>18</v>
      </c>
      <c r="C11" s="312"/>
      <c r="D11" s="312"/>
      <c r="E11" s="312"/>
      <c r="F11" s="312"/>
      <c r="G11" s="312"/>
      <c r="H11" s="312"/>
      <c r="I11" s="312"/>
      <c r="J11" s="312"/>
      <c r="K11" s="312"/>
      <c r="L11" s="312"/>
      <c r="M11" s="312"/>
      <c r="N11" s="312"/>
      <c r="O11" s="312"/>
      <c r="P11" s="312"/>
      <c r="Q11" s="312"/>
      <c r="R11" s="312"/>
      <c r="S11" s="312"/>
      <c r="T11" s="312"/>
      <c r="U11" s="312"/>
      <c r="V11" s="312"/>
      <c r="W11" s="312"/>
      <c r="X11" s="312"/>
      <c r="Y11" s="312"/>
    </row>
    <row r="12" spans="1:25" s="306" customFormat="1" ht="16.5" customHeight="1">
      <c r="A12" s="311">
        <v>10</v>
      </c>
      <c r="B12" s="312" t="s">
        <v>77</v>
      </c>
      <c r="C12" s="312"/>
      <c r="D12" s="312"/>
      <c r="E12" s="312"/>
      <c r="F12" s="312"/>
      <c r="G12" s="312"/>
      <c r="H12" s="312"/>
      <c r="I12" s="312"/>
      <c r="J12" s="312"/>
      <c r="K12" s="312"/>
      <c r="L12" s="312"/>
      <c r="M12" s="312"/>
      <c r="N12" s="312"/>
      <c r="O12" s="312"/>
      <c r="P12" s="312"/>
      <c r="Q12" s="312"/>
      <c r="R12" s="312"/>
      <c r="S12" s="312"/>
      <c r="T12" s="312"/>
      <c r="U12" s="312"/>
      <c r="V12" s="312"/>
      <c r="W12" s="312"/>
      <c r="X12" s="312"/>
      <c r="Y12" s="312"/>
    </row>
    <row r="13" spans="1:25" s="306" customFormat="1" ht="16.5" customHeight="1">
      <c r="A13" s="311">
        <v>11</v>
      </c>
      <c r="B13" s="314" t="s">
        <v>84</v>
      </c>
      <c r="C13" s="312"/>
      <c r="D13" s="312"/>
      <c r="E13" s="312"/>
      <c r="F13" s="312"/>
      <c r="G13" s="312"/>
      <c r="H13" s="312"/>
      <c r="I13" s="312"/>
      <c r="J13" s="312"/>
      <c r="K13" s="312"/>
      <c r="L13" s="312"/>
      <c r="M13" s="312"/>
      <c r="N13" s="312"/>
      <c r="O13" s="312"/>
      <c r="P13" s="312"/>
      <c r="Q13" s="312"/>
      <c r="R13" s="312"/>
      <c r="S13" s="312"/>
      <c r="T13" s="312"/>
      <c r="U13" s="312"/>
      <c r="V13" s="312"/>
      <c r="W13" s="312"/>
      <c r="X13" s="312"/>
      <c r="Y13" s="312"/>
    </row>
    <row r="14" spans="1:25" s="306" customFormat="1" ht="16.5" customHeight="1">
      <c r="A14" s="311">
        <v>12</v>
      </c>
      <c r="B14" s="312" t="s">
        <v>28</v>
      </c>
      <c r="C14" s="312"/>
      <c r="D14" s="312"/>
      <c r="E14" s="312"/>
      <c r="F14" s="312"/>
      <c r="G14" s="312"/>
      <c r="H14" s="312"/>
      <c r="I14" s="312"/>
      <c r="J14" s="312"/>
      <c r="K14" s="312"/>
      <c r="L14" s="312"/>
      <c r="M14" s="312"/>
      <c r="N14" s="312"/>
      <c r="O14" s="312"/>
      <c r="P14" s="312"/>
      <c r="Q14" s="312"/>
      <c r="R14" s="312"/>
      <c r="S14" s="312"/>
      <c r="T14" s="312"/>
      <c r="U14" s="312"/>
      <c r="V14" s="312"/>
      <c r="W14" s="312"/>
      <c r="X14" s="312"/>
      <c r="Y14" s="312"/>
    </row>
    <row r="15" spans="1:25" s="306" customFormat="1" ht="16.5" customHeight="1">
      <c r="A15" s="311">
        <v>13</v>
      </c>
      <c r="B15" s="312" t="s">
        <v>29</v>
      </c>
      <c r="C15" s="312"/>
      <c r="D15" s="312"/>
      <c r="E15" s="312"/>
      <c r="F15" s="312"/>
      <c r="G15" s="312"/>
      <c r="H15" s="312"/>
      <c r="I15" s="312"/>
      <c r="J15" s="312"/>
      <c r="K15" s="312"/>
      <c r="L15" s="312"/>
      <c r="M15" s="312"/>
      <c r="N15" s="312"/>
      <c r="O15" s="312"/>
      <c r="P15" s="312"/>
      <c r="Q15" s="312"/>
      <c r="R15" s="312"/>
      <c r="S15" s="312"/>
      <c r="T15" s="312"/>
      <c r="U15" s="312"/>
      <c r="V15" s="312"/>
      <c r="W15" s="312"/>
      <c r="X15" s="312"/>
      <c r="Y15" s="312"/>
    </row>
    <row r="16" spans="1:25" s="306" customFormat="1" ht="16.5" customHeight="1">
      <c r="A16" s="311">
        <v>14</v>
      </c>
      <c r="B16" s="312" t="s">
        <v>33</v>
      </c>
      <c r="C16" s="312"/>
      <c r="D16" s="312"/>
      <c r="E16" s="312"/>
      <c r="F16" s="312"/>
      <c r="G16" s="312"/>
      <c r="H16" s="312"/>
      <c r="I16" s="312"/>
      <c r="J16" s="312"/>
      <c r="K16" s="312"/>
      <c r="L16" s="312"/>
      <c r="M16" s="312"/>
      <c r="N16" s="312"/>
      <c r="O16" s="312"/>
      <c r="P16" s="312"/>
      <c r="Q16" s="312"/>
      <c r="R16" s="312"/>
      <c r="S16" s="312"/>
      <c r="T16" s="312"/>
      <c r="U16" s="312"/>
      <c r="V16" s="312"/>
      <c r="W16" s="312"/>
      <c r="X16" s="312"/>
      <c r="Y16" s="312"/>
    </row>
    <row r="17" spans="1:25" s="306" customFormat="1" ht="16.5" customHeight="1">
      <c r="A17" s="311">
        <v>15</v>
      </c>
      <c r="B17" s="312" t="s">
        <v>71</v>
      </c>
      <c r="C17" s="312"/>
      <c r="D17" s="312"/>
      <c r="E17" s="312"/>
      <c r="F17" s="312"/>
      <c r="G17" s="312"/>
      <c r="H17" s="312"/>
      <c r="I17" s="312"/>
      <c r="J17" s="312"/>
      <c r="K17" s="312"/>
      <c r="L17" s="312"/>
      <c r="M17" s="312"/>
      <c r="N17" s="312"/>
      <c r="O17" s="312"/>
      <c r="P17" s="312"/>
      <c r="Q17" s="312"/>
      <c r="R17" s="312"/>
      <c r="S17" s="312"/>
      <c r="T17" s="312"/>
      <c r="U17" s="312"/>
      <c r="V17" s="312"/>
      <c r="W17" s="312"/>
      <c r="X17" s="312"/>
      <c r="Y17" s="312"/>
    </row>
    <row r="18" spans="1:25" s="306" customFormat="1" ht="16.5" customHeight="1">
      <c r="A18" s="311">
        <v>16</v>
      </c>
      <c r="B18" s="312" t="s">
        <v>56</v>
      </c>
      <c r="C18" s="312"/>
      <c r="D18" s="312"/>
      <c r="E18" s="312"/>
      <c r="F18" s="312"/>
      <c r="G18" s="312"/>
      <c r="H18" s="312"/>
      <c r="I18" s="312"/>
      <c r="J18" s="312"/>
      <c r="K18" s="312"/>
      <c r="L18" s="312"/>
      <c r="M18" s="312"/>
      <c r="N18" s="312"/>
      <c r="O18" s="312"/>
      <c r="P18" s="312"/>
      <c r="Q18" s="312"/>
      <c r="R18" s="312"/>
      <c r="S18" s="312"/>
      <c r="T18" s="312"/>
      <c r="U18" s="312"/>
      <c r="V18" s="312"/>
      <c r="W18" s="312"/>
      <c r="X18" s="312"/>
      <c r="Y18" s="312"/>
    </row>
    <row r="19" spans="1:25" s="306" customFormat="1" ht="16.5" customHeight="1">
      <c r="A19" s="311">
        <v>17</v>
      </c>
      <c r="B19" s="313" t="s">
        <v>72</v>
      </c>
      <c r="C19" s="312"/>
      <c r="D19" s="312"/>
      <c r="E19" s="312"/>
      <c r="F19" s="312"/>
      <c r="G19" s="312"/>
      <c r="H19" s="312"/>
      <c r="I19" s="312"/>
      <c r="J19" s="312"/>
      <c r="K19" s="312"/>
      <c r="L19" s="312"/>
      <c r="M19" s="312"/>
      <c r="N19" s="312"/>
      <c r="O19" s="312"/>
      <c r="P19" s="312"/>
      <c r="Q19" s="312"/>
      <c r="R19" s="312"/>
      <c r="S19" s="312"/>
      <c r="T19" s="312"/>
      <c r="U19" s="312"/>
      <c r="V19" s="312"/>
      <c r="W19" s="312"/>
      <c r="X19" s="312"/>
      <c r="Y19" s="312"/>
    </row>
    <row r="20" spans="1:25" s="306" customFormat="1" ht="16.5" customHeight="1">
      <c r="A20" s="311">
        <v>18</v>
      </c>
      <c r="B20" s="313" t="s">
        <v>58</v>
      </c>
      <c r="C20" s="312"/>
      <c r="D20" s="312"/>
      <c r="E20" s="312"/>
      <c r="F20" s="312"/>
      <c r="G20" s="312"/>
      <c r="H20" s="312"/>
      <c r="I20" s="312"/>
      <c r="J20" s="312"/>
      <c r="K20" s="312"/>
      <c r="L20" s="312"/>
      <c r="M20" s="312"/>
      <c r="N20" s="312"/>
      <c r="O20" s="312"/>
      <c r="P20" s="312"/>
      <c r="Q20" s="312"/>
      <c r="R20" s="312"/>
      <c r="S20" s="312"/>
      <c r="T20" s="312"/>
      <c r="U20" s="312"/>
      <c r="V20" s="312"/>
      <c r="W20" s="312"/>
      <c r="X20" s="312"/>
      <c r="Y20" s="312"/>
    </row>
    <row r="21" spans="1:25" s="306" customFormat="1" ht="16.5" customHeight="1">
      <c r="A21" s="311">
        <v>19</v>
      </c>
      <c r="B21" s="313" t="s">
        <v>59</v>
      </c>
      <c r="C21" s="312"/>
      <c r="D21" s="312"/>
      <c r="E21" s="312"/>
      <c r="F21" s="312"/>
      <c r="G21" s="312"/>
      <c r="H21" s="312"/>
      <c r="I21" s="312"/>
      <c r="J21" s="312"/>
      <c r="K21" s="312"/>
      <c r="L21" s="312"/>
      <c r="M21" s="312"/>
      <c r="N21" s="312"/>
      <c r="O21" s="312"/>
      <c r="P21" s="312"/>
      <c r="Q21" s="312"/>
      <c r="R21" s="312"/>
      <c r="S21" s="312"/>
      <c r="T21" s="312"/>
      <c r="U21" s="312"/>
      <c r="V21" s="312"/>
      <c r="W21" s="312"/>
      <c r="X21" s="312"/>
      <c r="Y21" s="312"/>
    </row>
    <row r="22" spans="1:25" s="306" customFormat="1" ht="16.5" customHeight="1">
      <c r="A22" s="311">
        <v>20</v>
      </c>
      <c r="B22" s="313" t="s">
        <v>62</v>
      </c>
      <c r="C22" s="312"/>
      <c r="D22" s="312"/>
      <c r="E22" s="312"/>
      <c r="F22" s="312"/>
      <c r="G22" s="312"/>
      <c r="H22" s="312"/>
      <c r="I22" s="312"/>
      <c r="J22" s="312"/>
      <c r="K22" s="312"/>
      <c r="L22" s="312"/>
      <c r="M22" s="312"/>
      <c r="N22" s="312"/>
      <c r="O22" s="312"/>
      <c r="P22" s="312"/>
      <c r="Q22" s="312"/>
      <c r="R22" s="312"/>
      <c r="S22" s="312"/>
      <c r="T22" s="312"/>
      <c r="U22" s="312"/>
      <c r="V22" s="312"/>
      <c r="W22" s="312"/>
      <c r="X22" s="312"/>
      <c r="Y22" s="312"/>
    </row>
    <row r="23" spans="1:25" s="306" customFormat="1" ht="16.5" customHeight="1">
      <c r="A23" s="311">
        <v>21</v>
      </c>
      <c r="B23" s="312" t="s">
        <v>57</v>
      </c>
      <c r="C23" s="312"/>
      <c r="D23" s="312"/>
      <c r="E23" s="312"/>
      <c r="F23" s="312"/>
      <c r="G23" s="312"/>
      <c r="H23" s="312"/>
      <c r="I23" s="312"/>
      <c r="J23" s="312"/>
      <c r="K23" s="312"/>
      <c r="L23" s="312"/>
      <c r="M23" s="312"/>
      <c r="N23" s="312"/>
      <c r="O23" s="312"/>
      <c r="P23" s="312"/>
      <c r="Q23" s="312"/>
      <c r="R23" s="312"/>
      <c r="S23" s="312"/>
      <c r="T23" s="312"/>
      <c r="U23" s="312"/>
      <c r="V23" s="312"/>
      <c r="W23" s="312"/>
      <c r="X23" s="312"/>
      <c r="Y23" s="312"/>
    </row>
    <row r="24" spans="1:25" s="306" customFormat="1" ht="16.5" customHeight="1">
      <c r="A24" s="311">
        <v>22</v>
      </c>
      <c r="B24" s="313" t="s">
        <v>76</v>
      </c>
      <c r="C24" s="312"/>
      <c r="D24" s="312"/>
      <c r="E24" s="312"/>
      <c r="F24" s="312"/>
      <c r="G24" s="312"/>
      <c r="H24" s="312"/>
      <c r="I24" s="312"/>
      <c r="J24" s="312"/>
      <c r="K24" s="312"/>
      <c r="L24" s="312"/>
      <c r="M24" s="312"/>
      <c r="N24" s="312"/>
      <c r="O24" s="312"/>
      <c r="P24" s="312"/>
      <c r="Q24" s="312"/>
      <c r="R24" s="312"/>
      <c r="S24" s="312"/>
      <c r="T24" s="312"/>
      <c r="U24" s="312"/>
      <c r="V24" s="312"/>
      <c r="W24" s="312"/>
      <c r="X24" s="312"/>
      <c r="Y24" s="312"/>
    </row>
    <row r="25" spans="1:25" s="306" customFormat="1" ht="16.5" customHeight="1">
      <c r="A25" s="311">
        <v>23</v>
      </c>
      <c r="B25" s="522" t="s">
        <v>78</v>
      </c>
      <c r="C25" s="523"/>
      <c r="D25" s="523"/>
      <c r="E25" s="523"/>
      <c r="F25" s="523"/>
      <c r="G25" s="523"/>
      <c r="H25" s="523"/>
      <c r="I25" s="523"/>
      <c r="J25" s="523"/>
      <c r="K25" s="523"/>
      <c r="L25" s="523"/>
      <c r="M25" s="523"/>
      <c r="N25" s="523"/>
      <c r="O25" s="523"/>
      <c r="P25" s="523"/>
      <c r="Q25" s="523"/>
      <c r="R25" s="523"/>
      <c r="S25" s="523"/>
      <c r="T25" s="523"/>
      <c r="U25" s="523"/>
      <c r="V25" s="523"/>
      <c r="W25" s="523"/>
      <c r="X25" s="523"/>
      <c r="Y25" s="523"/>
    </row>
    <row r="26" spans="1:25" s="306" customFormat="1" ht="16.5" customHeight="1">
      <c r="A26" s="311">
        <v>24</v>
      </c>
      <c r="B26" s="313" t="s">
        <v>79</v>
      </c>
      <c r="C26" s="312"/>
      <c r="D26" s="312"/>
      <c r="E26" s="312"/>
      <c r="F26" s="312"/>
      <c r="G26" s="312"/>
      <c r="H26" s="312"/>
      <c r="I26" s="312"/>
      <c r="J26" s="312"/>
      <c r="K26" s="312"/>
      <c r="L26" s="312"/>
      <c r="M26" s="312"/>
      <c r="N26" s="312"/>
      <c r="O26" s="312"/>
      <c r="P26" s="312"/>
      <c r="Q26" s="312"/>
      <c r="R26" s="312"/>
      <c r="S26" s="312"/>
      <c r="T26" s="312"/>
      <c r="U26" s="312"/>
      <c r="V26" s="312"/>
      <c r="W26" s="312"/>
      <c r="X26" s="312"/>
      <c r="Y26" s="312"/>
    </row>
    <row r="27" spans="1:25" s="306" customFormat="1" ht="16.5" customHeight="1">
      <c r="A27" s="311">
        <v>25</v>
      </c>
      <c r="B27" s="315" t="s">
        <v>96</v>
      </c>
      <c r="C27" s="312"/>
      <c r="D27" s="312"/>
      <c r="E27" s="312"/>
      <c r="F27" s="312"/>
      <c r="G27" s="312"/>
      <c r="H27" s="312"/>
      <c r="I27" s="312"/>
      <c r="J27" s="312"/>
      <c r="K27" s="312"/>
      <c r="L27" s="312"/>
      <c r="M27" s="312"/>
      <c r="N27" s="312"/>
      <c r="O27" s="312"/>
      <c r="P27" s="312"/>
      <c r="Q27" s="312"/>
      <c r="R27" s="312"/>
      <c r="S27" s="312"/>
      <c r="T27" s="312"/>
      <c r="U27" s="312"/>
      <c r="V27" s="312"/>
      <c r="W27" s="312"/>
      <c r="X27" s="312"/>
      <c r="Y27" s="312"/>
    </row>
    <row r="28" spans="1:25" s="306" customFormat="1" ht="16.5" customHeight="1">
      <c r="A28" s="311">
        <v>26</v>
      </c>
      <c r="B28" s="315" t="s">
        <v>80</v>
      </c>
      <c r="C28" s="312"/>
      <c r="D28" s="312"/>
      <c r="E28" s="312"/>
      <c r="F28" s="312"/>
      <c r="G28" s="312"/>
      <c r="H28" s="312"/>
      <c r="I28" s="312"/>
      <c r="J28" s="312"/>
      <c r="K28" s="312"/>
      <c r="L28" s="312"/>
      <c r="M28" s="312"/>
      <c r="N28" s="312"/>
      <c r="O28" s="312"/>
      <c r="P28" s="312"/>
      <c r="Q28" s="312"/>
      <c r="R28" s="312"/>
      <c r="S28" s="312"/>
      <c r="T28" s="312"/>
      <c r="U28" s="312"/>
      <c r="V28" s="312"/>
      <c r="W28" s="312"/>
      <c r="X28" s="312"/>
      <c r="Y28" s="312"/>
    </row>
    <row r="29" spans="1:25" s="306" customFormat="1" ht="16.5" customHeight="1">
      <c r="A29" s="311">
        <v>27</v>
      </c>
      <c r="B29" s="312" t="s">
        <v>146</v>
      </c>
      <c r="C29" s="312"/>
      <c r="D29" s="312"/>
      <c r="E29" s="312"/>
      <c r="F29" s="312"/>
      <c r="G29" s="312"/>
      <c r="H29" s="312"/>
      <c r="I29" s="312"/>
      <c r="J29" s="312"/>
      <c r="K29" s="312"/>
      <c r="L29" s="312"/>
      <c r="M29" s="312"/>
      <c r="N29" s="312"/>
      <c r="O29" s="312"/>
      <c r="P29" s="312"/>
      <c r="Q29" s="312"/>
      <c r="R29" s="312"/>
      <c r="S29" s="312"/>
      <c r="T29" s="312"/>
      <c r="U29" s="312"/>
      <c r="V29" s="312"/>
      <c r="W29" s="312"/>
      <c r="X29" s="312"/>
      <c r="Y29" s="312"/>
    </row>
    <row r="30" spans="1:25" s="306" customFormat="1" ht="16.5" customHeight="1">
      <c r="A30" s="311">
        <v>28</v>
      </c>
      <c r="B30" s="312" t="s">
        <v>82</v>
      </c>
      <c r="C30" s="312"/>
      <c r="D30" s="312"/>
      <c r="E30" s="312"/>
      <c r="F30" s="312"/>
      <c r="G30" s="312"/>
      <c r="H30" s="312"/>
      <c r="I30" s="312"/>
      <c r="J30" s="312"/>
      <c r="K30" s="312"/>
      <c r="L30" s="312"/>
      <c r="M30" s="312"/>
      <c r="N30" s="312"/>
      <c r="O30" s="312"/>
      <c r="P30" s="312"/>
      <c r="Q30" s="312"/>
      <c r="R30" s="312"/>
      <c r="S30" s="312"/>
      <c r="T30" s="312"/>
      <c r="U30" s="312"/>
      <c r="V30" s="312"/>
      <c r="W30" s="312"/>
      <c r="X30" s="312"/>
      <c r="Y30" s="312"/>
    </row>
    <row r="31" spans="1:25" s="306" customFormat="1" ht="16.5" customHeight="1">
      <c r="A31" s="311">
        <v>29</v>
      </c>
      <c r="B31" s="312" t="s">
        <v>83</v>
      </c>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s="306" customFormat="1" ht="16.5" customHeight="1">
      <c r="A32" s="316">
        <v>30</v>
      </c>
      <c r="B32" s="317" t="s">
        <v>86</v>
      </c>
      <c r="C32" s="317"/>
      <c r="D32" s="317"/>
      <c r="E32" s="312"/>
      <c r="F32" s="312"/>
      <c r="G32" s="312"/>
      <c r="H32" s="312"/>
      <c r="I32" s="312"/>
      <c r="J32" s="312"/>
      <c r="K32" s="312"/>
      <c r="L32" s="312"/>
      <c r="M32" s="312"/>
      <c r="N32" s="312"/>
      <c r="O32" s="312"/>
      <c r="P32" s="312"/>
      <c r="Q32" s="312"/>
      <c r="R32" s="312"/>
      <c r="S32" s="312"/>
      <c r="T32" s="312"/>
      <c r="U32" s="312"/>
      <c r="V32" s="312"/>
      <c r="W32" s="312"/>
      <c r="X32" s="312"/>
      <c r="Y32" s="312"/>
    </row>
    <row r="33" spans="1:25" s="306" customFormat="1" ht="16.5" customHeight="1">
      <c r="A33" s="316">
        <v>31</v>
      </c>
      <c r="B33" s="317" t="s">
        <v>87</v>
      </c>
      <c r="C33" s="317"/>
      <c r="D33" s="317"/>
      <c r="E33" s="312"/>
      <c r="F33" s="312"/>
      <c r="G33" s="312"/>
      <c r="H33" s="312"/>
      <c r="I33" s="312"/>
      <c r="J33" s="312"/>
      <c r="K33" s="312"/>
      <c r="L33" s="312"/>
      <c r="M33" s="312"/>
      <c r="N33" s="312"/>
      <c r="O33" s="312"/>
      <c r="P33" s="312"/>
      <c r="Q33" s="312"/>
      <c r="R33" s="312"/>
      <c r="S33" s="312"/>
      <c r="T33" s="312"/>
      <c r="U33" s="312"/>
      <c r="V33" s="312"/>
      <c r="W33" s="312"/>
      <c r="X33" s="312"/>
      <c r="Y33" s="312"/>
    </row>
    <row r="34" spans="1:25">
      <c r="A34" s="310"/>
      <c r="B34" s="308"/>
      <c r="C34" s="308"/>
      <c r="D34" s="308"/>
    </row>
    <row r="36" spans="1:25">
      <c r="B36" s="524" t="s">
        <v>530</v>
      </c>
    </row>
  </sheetData>
  <sheetProtection formatCells="0" formatColumns="0" formatRows="0" insertColumns="0" insertRows="0"/>
  <customSheetViews>
    <customSheetView guid="{E65377FD-65C5-4E48-ADBC-1C49981F2400}" topLeftCell="A7">
      <selection activeCell="B28" sqref="B28"/>
      <pageMargins left="0.7" right="0.7" top="0.75" bottom="0.75" header="0.3" footer="0.3"/>
      <pageSetup orientation="portrait"/>
      <headerFooter alignWithMargins="0"/>
    </customSheetView>
  </customSheetViews>
  <mergeCells count="1">
    <mergeCell ref="B25:Y25"/>
  </mergeCells>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6"/>
  <sheetViews>
    <sheetView showGridLines="0" topLeftCell="A10" workbookViewId="0">
      <selection activeCell="A19" sqref="A19"/>
    </sheetView>
  </sheetViews>
  <sheetFormatPr defaultColWidth="9.140625" defaultRowHeight="15"/>
  <cols>
    <col min="1" max="1" width="11.5703125" style="19" customWidth="1"/>
    <col min="2" max="2" width="68.42578125" style="306" customWidth="1"/>
    <col min="3" max="3" width="4.42578125" style="306" customWidth="1"/>
    <col min="4" max="4" width="11.5703125" style="306" customWidth="1"/>
    <col min="5" max="5" width="87.85546875" style="306" customWidth="1"/>
    <col min="6" max="16384" width="9.140625" style="306"/>
  </cols>
  <sheetData>
    <row r="1" spans="1:5" ht="32.25">
      <c r="A1" s="365" t="s">
        <v>148</v>
      </c>
    </row>
    <row r="2" spans="1:5">
      <c r="A2" s="22"/>
    </row>
    <row r="3" spans="1:5" ht="18.75">
      <c r="A3" s="318" t="s">
        <v>73</v>
      </c>
      <c r="B3" s="319" t="s">
        <v>149</v>
      </c>
      <c r="C3" s="320"/>
      <c r="D3" s="318" t="s">
        <v>20</v>
      </c>
      <c r="E3" s="319" t="s">
        <v>161</v>
      </c>
    </row>
    <row r="4" spans="1:5" ht="18.75">
      <c r="A4" s="318" t="s">
        <v>4</v>
      </c>
      <c r="B4" s="319" t="s">
        <v>150</v>
      </c>
      <c r="C4" s="320"/>
      <c r="D4" s="318" t="s">
        <v>23</v>
      </c>
      <c r="E4" s="319" t="s">
        <v>302</v>
      </c>
    </row>
    <row r="5" spans="1:5" ht="18.75">
      <c r="A5" s="321" t="s">
        <v>88</v>
      </c>
      <c r="B5" s="419" t="s">
        <v>151</v>
      </c>
      <c r="C5" s="323"/>
      <c r="D5" s="318" t="s">
        <v>63</v>
      </c>
      <c r="E5" s="319" t="s">
        <v>162</v>
      </c>
    </row>
    <row r="6" spans="1:5" ht="18.75">
      <c r="A6" s="324" t="s">
        <v>22</v>
      </c>
      <c r="B6" s="325" t="s">
        <v>152</v>
      </c>
      <c r="C6" s="323"/>
      <c r="D6" s="318" t="s">
        <v>64</v>
      </c>
      <c r="E6" s="418" t="s">
        <v>416</v>
      </c>
    </row>
    <row r="7" spans="1:5" ht="18.75">
      <c r="A7" s="318" t="s">
        <v>5</v>
      </c>
      <c r="B7" s="319" t="s">
        <v>153</v>
      </c>
      <c r="C7" s="323"/>
      <c r="D7" s="318" t="s">
        <v>7</v>
      </c>
      <c r="E7" s="418" t="s">
        <v>417</v>
      </c>
    </row>
    <row r="8" spans="1:5" ht="18.75">
      <c r="A8" s="318" t="s">
        <v>6</v>
      </c>
      <c r="B8" s="319" t="s">
        <v>154</v>
      </c>
      <c r="C8" s="323"/>
      <c r="D8" s="318" t="s">
        <v>31</v>
      </c>
      <c r="E8" s="319" t="s">
        <v>163</v>
      </c>
    </row>
    <row r="9" spans="1:5" ht="18.75">
      <c r="A9" s="318" t="s">
        <v>26</v>
      </c>
      <c r="B9" s="319" t="s">
        <v>156</v>
      </c>
      <c r="C9" s="323"/>
      <c r="D9" s="318" t="s">
        <v>1</v>
      </c>
      <c r="E9" s="319" t="s">
        <v>164</v>
      </c>
    </row>
    <row r="10" spans="1:5" ht="18.75">
      <c r="A10" s="321" t="s">
        <v>85</v>
      </c>
      <c r="B10" s="322" t="s">
        <v>157</v>
      </c>
      <c r="C10" s="323"/>
      <c r="D10" s="326" t="s">
        <v>66</v>
      </c>
      <c r="E10" s="420" t="s">
        <v>418</v>
      </c>
    </row>
    <row r="11" spans="1:5" ht="18.75">
      <c r="A11" s="318" t="s">
        <v>24</v>
      </c>
      <c r="B11" s="319" t="s">
        <v>155</v>
      </c>
      <c r="C11" s="320"/>
      <c r="D11" s="318" t="s">
        <v>38</v>
      </c>
      <c r="E11" s="319" t="s">
        <v>165</v>
      </c>
    </row>
    <row r="12" spans="1:5" ht="18.75">
      <c r="A12" s="318" t="s">
        <v>39</v>
      </c>
      <c r="B12" s="319" t="s">
        <v>399</v>
      </c>
      <c r="C12" s="320"/>
      <c r="D12" s="320"/>
      <c r="E12" s="320"/>
    </row>
    <row r="13" spans="1:5" ht="18.75">
      <c r="A13" s="318" t="s">
        <v>2</v>
      </c>
      <c r="B13" s="319" t="s">
        <v>400</v>
      </c>
      <c r="C13" s="320"/>
      <c r="D13" s="320"/>
      <c r="E13" s="320"/>
    </row>
    <row r="14" spans="1:5" ht="18.75">
      <c r="A14" s="318" t="s">
        <v>25</v>
      </c>
      <c r="B14" s="319" t="s">
        <v>158</v>
      </c>
      <c r="C14" s="320"/>
      <c r="D14" s="320"/>
      <c r="E14" s="320"/>
    </row>
    <row r="15" spans="1:5" ht="18.75">
      <c r="A15" s="318" t="s">
        <v>32</v>
      </c>
      <c r="B15" s="319" t="s">
        <v>159</v>
      </c>
      <c r="C15" s="320"/>
      <c r="D15" s="320"/>
      <c r="E15" s="320"/>
    </row>
    <row r="16" spans="1:5" ht="18.75">
      <c r="A16" s="318" t="s">
        <v>21</v>
      </c>
      <c r="B16" s="319" t="s">
        <v>160</v>
      </c>
      <c r="C16" s="320"/>
      <c r="D16" s="320"/>
      <c r="E16" s="320"/>
    </row>
    <row r="17" spans="1:5" ht="18.75">
      <c r="A17" s="318" t="s">
        <v>3</v>
      </c>
      <c r="B17" s="319" t="s">
        <v>166</v>
      </c>
      <c r="C17" s="320"/>
      <c r="D17" s="320"/>
      <c r="E17" s="320"/>
    </row>
    <row r="18" spans="1:5">
      <c r="A18" s="306"/>
    </row>
    <row r="19" spans="1:5">
      <c r="A19" s="524" t="s">
        <v>530</v>
      </c>
    </row>
    <row r="20" spans="1:5">
      <c r="A20" s="306"/>
    </row>
    <row r="21" spans="1:5">
      <c r="A21" s="306"/>
    </row>
    <row r="22" spans="1:5">
      <c r="A22" s="306"/>
    </row>
    <row r="23" spans="1:5">
      <c r="A23" s="306"/>
    </row>
    <row r="24" spans="1:5">
      <c r="A24" s="306"/>
    </row>
    <row r="25" spans="1:5">
      <c r="A25" s="306"/>
      <c r="C25" s="10"/>
    </row>
    <row r="26" spans="1:5">
      <c r="A26" s="306"/>
    </row>
  </sheetData>
  <sheetProtection formatCells="0" formatColumns="0" formatRows="0" insertColumns="0" insertRows="0"/>
  <pageMargins left="0.7" right="0.7" top="0.75" bottom="0.75" header="0.3" footer="0.3"/>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249977111117893"/>
  </sheetPr>
  <dimension ref="A1:J11"/>
  <sheetViews>
    <sheetView showGridLines="0" topLeftCell="A4" zoomScale="130" zoomScaleNormal="130" workbookViewId="0">
      <selection activeCell="A5" sqref="A5"/>
    </sheetView>
  </sheetViews>
  <sheetFormatPr defaultColWidth="9.140625" defaultRowHeight="14.25"/>
  <cols>
    <col min="1" max="1" width="184.42578125" style="452" customWidth="1"/>
    <col min="2" max="2" width="12" style="452" customWidth="1"/>
    <col min="3" max="16384" width="9.140625" style="452"/>
  </cols>
  <sheetData>
    <row r="1" spans="1:10" s="455" customFormat="1" ht="30.75" customHeight="1">
      <c r="A1" s="454" t="s">
        <v>529</v>
      </c>
    </row>
    <row r="2" spans="1:10" s="450" customFormat="1" ht="81.75" customHeight="1" thickBot="1">
      <c r="A2" s="451" t="s">
        <v>527</v>
      </c>
    </row>
    <row r="3" spans="1:10" ht="330" thickTop="1" thickBot="1">
      <c r="A3" s="445" t="s">
        <v>528</v>
      </c>
    </row>
    <row r="4" spans="1:10" ht="15" thickTop="1">
      <c r="A4" s="452" t="s">
        <v>145</v>
      </c>
    </row>
    <row r="5" spans="1:10">
      <c r="A5" s="524" t="s">
        <v>530</v>
      </c>
    </row>
    <row r="7" spans="1:10" ht="15" customHeight="1"/>
    <row r="8" spans="1:10" ht="19.5" customHeight="1">
      <c r="C8" s="453"/>
      <c r="D8" s="453"/>
      <c r="E8" s="453"/>
      <c r="F8" s="453"/>
      <c r="G8" s="453"/>
      <c r="H8" s="453"/>
      <c r="I8" s="453"/>
      <c r="J8" s="453"/>
    </row>
    <row r="9" spans="1:10" ht="16.5" customHeight="1">
      <c r="C9" s="453"/>
      <c r="D9" s="453"/>
      <c r="E9" s="453"/>
      <c r="F9" s="453"/>
      <c r="G9" s="453"/>
      <c r="H9" s="453"/>
      <c r="I9" s="453"/>
      <c r="J9" s="453"/>
    </row>
    <row r="10" spans="1:10" ht="15.75" customHeight="1">
      <c r="C10" s="453"/>
      <c r="D10" s="453"/>
      <c r="E10" s="453"/>
      <c r="F10" s="453"/>
      <c r="G10" s="453"/>
      <c r="H10" s="453"/>
      <c r="I10" s="453"/>
      <c r="J10" s="453"/>
    </row>
    <row r="11" spans="1:10" ht="17.25" customHeight="1"/>
  </sheetData>
  <customSheetViews>
    <customSheetView guid="{E65377FD-65C5-4E48-ADBC-1C49981F2400}">
      <selection activeCell="B3" sqref="B3:P3"/>
      <pageMargins left="0.7" right="0.7" top="0.75" bottom="0.75" header="0.3" footer="0.3"/>
      <pageSetup orientation="portrait"/>
      <headerFooter alignWithMargins="0"/>
    </customSheetView>
  </customSheetViews>
  <pageMargins left="0.7" right="0.7" top="0.75" bottom="0.75" header="0.3" footer="0.3"/>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83"/>
  <sheetViews>
    <sheetView showGridLines="0" topLeftCell="A72" zoomScaleNormal="100" workbookViewId="0">
      <selection activeCell="A83" sqref="A83"/>
    </sheetView>
  </sheetViews>
  <sheetFormatPr defaultColWidth="9.140625" defaultRowHeight="15"/>
  <cols>
    <col min="1" max="1" width="32.5703125" bestFit="1" customWidth="1"/>
    <col min="2" max="2" width="10.140625" bestFit="1" customWidth="1"/>
    <col min="3" max="3" width="15.42578125" customWidth="1"/>
    <col min="4" max="4" width="11.42578125" customWidth="1"/>
    <col min="5" max="5" width="12" customWidth="1"/>
    <col min="6" max="6" width="9.140625" customWidth="1"/>
    <col min="7" max="7" width="15.42578125" bestFit="1" customWidth="1"/>
    <col min="8" max="8" width="14.5703125" customWidth="1"/>
    <col min="9" max="9" width="9.85546875" bestFit="1" customWidth="1"/>
    <col min="10" max="10" width="10.42578125" customWidth="1"/>
    <col min="11" max="11" width="8.42578125" customWidth="1"/>
    <col min="13" max="13" width="26" customWidth="1"/>
    <col min="15" max="15" width="11.42578125" customWidth="1"/>
  </cols>
  <sheetData>
    <row r="1" spans="1:19" ht="32.25">
      <c r="A1" s="366" t="s">
        <v>171</v>
      </c>
      <c r="B1" s="11"/>
      <c r="C1" s="11"/>
      <c r="D1" s="11"/>
      <c r="E1" s="11"/>
      <c r="F1" s="11"/>
      <c r="G1" s="11"/>
      <c r="H1" s="11"/>
      <c r="I1" s="11"/>
    </row>
    <row r="2" spans="1:19" s="253" customFormat="1">
      <c r="A2" s="251"/>
      <c r="B2" s="252"/>
      <c r="C2" s="252"/>
      <c r="D2" s="252"/>
      <c r="E2" s="252"/>
      <c r="F2" s="252"/>
      <c r="G2" s="252"/>
      <c r="H2" s="252"/>
      <c r="I2" s="252"/>
    </row>
    <row r="3" spans="1:19" s="253" customFormat="1">
      <c r="A3" s="367" t="s">
        <v>428</v>
      </c>
      <c r="B3" s="271"/>
      <c r="C3" s="271"/>
      <c r="D3" s="271"/>
      <c r="E3" s="271"/>
      <c r="F3" s="252"/>
      <c r="G3" s="252"/>
      <c r="H3" s="252"/>
      <c r="I3" s="252"/>
    </row>
    <row r="4" spans="1:19" s="253" customFormat="1" ht="18">
      <c r="A4" s="272"/>
      <c r="B4" s="273" t="s">
        <v>131</v>
      </c>
      <c r="C4" s="272" t="s">
        <v>132</v>
      </c>
      <c r="D4" s="273" t="s">
        <v>133</v>
      </c>
      <c r="E4" s="271"/>
      <c r="F4" s="252"/>
      <c r="G4" s="252"/>
      <c r="H4" s="252" t="str">
        <f>A5</f>
        <v xml:space="preserve">การแผ้วถางพื้นที่ </v>
      </c>
      <c r="I4" s="295">
        <f>B5</f>
        <v>0</v>
      </c>
    </row>
    <row r="5" spans="1:19" s="253" customFormat="1">
      <c r="A5" s="368" t="s">
        <v>401</v>
      </c>
      <c r="B5" s="274">
        <f>'1.การปลดปล่อย GHG จาก LUC'!C60</f>
        <v>0</v>
      </c>
      <c r="C5" s="275" t="e">
        <f>B5/'1.การปลดปล่อย GHG จาก LUC'!C$59</f>
        <v>#DIV/0!</v>
      </c>
      <c r="D5" s="276" t="e">
        <f>B5/'2. ผลผลิตทะลายปาล์มสด'!B$8</f>
        <v>#DIV/0!</v>
      </c>
      <c r="E5" s="271"/>
      <c r="F5" s="252"/>
      <c r="G5" s="252"/>
      <c r="H5" s="252" t="str">
        <f>A6</f>
        <v xml:space="preserve">การเก็บกักคาร์บอนในพืช </v>
      </c>
      <c r="I5" s="295">
        <f>B6</f>
        <v>0</v>
      </c>
    </row>
    <row r="6" spans="1:19" s="253" customFormat="1">
      <c r="A6" s="421" t="s">
        <v>419</v>
      </c>
      <c r="B6" s="274">
        <f>0-('8. การกักเก็บในพิช'!Q31*'1.การปลดปล่อย GHG จาก LUC'!C59)</f>
        <v>0</v>
      </c>
      <c r="C6" s="275" t="e">
        <f>B6/'1.การปลดปล่อย GHG จาก LUC'!C$59</f>
        <v>#DIV/0!</v>
      </c>
      <c r="D6" s="276" t="e">
        <f>B6/'2. ผลผลิตทะลายปาล์มสด'!B$8</f>
        <v>#DIV/0!</v>
      </c>
      <c r="E6" s="271"/>
      <c r="F6" s="252"/>
      <c r="G6" s="252"/>
      <c r="H6" s="252" t="s">
        <v>144</v>
      </c>
      <c r="I6" s="295">
        <f>B7+B8</f>
        <v>0</v>
      </c>
    </row>
    <row r="7" spans="1:19" s="253" customFormat="1">
      <c r="A7" s="368" t="s">
        <v>167</v>
      </c>
      <c r="B7" s="274">
        <f>'6. ปุ๋ยและN2O'!G53+'6. ปุ๋ยและN2O'!I53</f>
        <v>0</v>
      </c>
      <c r="C7" s="275" t="e">
        <f>B7/'1.การปลดปล่อย GHG จาก LUC'!C$59</f>
        <v>#DIV/0!</v>
      </c>
      <c r="D7" s="276" t="e">
        <f>B7/'2. ผลผลิตทะลายปาล์มสด'!B$8</f>
        <v>#DIV/0!</v>
      </c>
      <c r="E7" s="271"/>
      <c r="F7" s="252"/>
      <c r="G7" s="252"/>
      <c r="H7" s="252" t="str">
        <f t="shared" ref="H7:I9" si="0">A9</f>
        <v>การใช้เชื้อเพลิงในสวน(Field fuel)</v>
      </c>
      <c r="I7" s="295">
        <f t="shared" si="0"/>
        <v>0</v>
      </c>
    </row>
    <row r="8" spans="1:19" s="253" customFormat="1">
      <c r="A8" s="272" t="s">
        <v>172</v>
      </c>
      <c r="B8" s="274">
        <f>'6. ปุ๋ยและN2O'!E93</f>
        <v>0</v>
      </c>
      <c r="C8" s="275" t="e">
        <f>B8/'1.การปลดปล่อย GHG จาก LUC'!C$59</f>
        <v>#DIV/0!</v>
      </c>
      <c r="D8" s="276" t="e">
        <f>B8/'2. ผลผลิตทะลายปาล์มสด'!B$8</f>
        <v>#DIV/0!</v>
      </c>
      <c r="E8" s="271"/>
      <c r="F8" s="252"/>
      <c r="G8" s="252"/>
      <c r="H8" s="252" t="str">
        <f t="shared" si="0"/>
        <v>ดินพรุ</v>
      </c>
      <c r="I8" s="295">
        <f t="shared" si="0"/>
        <v>0</v>
      </c>
    </row>
    <row r="9" spans="1:19" s="253" customFormat="1">
      <c r="A9" s="272" t="s">
        <v>420</v>
      </c>
      <c r="B9" s="274">
        <f>'3. เชื้อเพลิงในสวน'!C17</f>
        <v>0</v>
      </c>
      <c r="C9" s="275" t="e">
        <f>B9/'1.การปลดปล่อย GHG จาก LUC'!C$59</f>
        <v>#DIV/0!</v>
      </c>
      <c r="D9" s="276" t="e">
        <f>B9/'2. ผลผลิตทะลายปาล์มสด'!B$8</f>
        <v>#DIV/0!</v>
      </c>
      <c r="E9" s="271"/>
      <c r="F9" s="252"/>
      <c r="G9" s="252"/>
      <c r="H9" s="252" t="str">
        <f t="shared" si="0"/>
        <v xml:space="preserve">เครดิตการอนุรักษ์ </v>
      </c>
      <c r="I9" s="295">
        <f t="shared" si="0"/>
        <v>0</v>
      </c>
    </row>
    <row r="10" spans="1:19" s="253" customFormat="1">
      <c r="A10" s="368" t="s">
        <v>168</v>
      </c>
      <c r="B10" s="274">
        <f>'4. ดินพรุ'!B18</f>
        <v>0</v>
      </c>
      <c r="C10" s="275" t="e">
        <f>B10/'1.การปลดปล่อย GHG จาก LUC'!C$59</f>
        <v>#DIV/0!</v>
      </c>
      <c r="D10" s="276" t="e">
        <f>B10/'2. ผลผลิตทะลายปาล์มสด'!B$8</f>
        <v>#DIV/0!</v>
      </c>
      <c r="E10" s="271"/>
      <c r="F10" s="252"/>
      <c r="G10" s="252"/>
      <c r="H10" s="252"/>
      <c r="I10" s="252"/>
    </row>
    <row r="11" spans="1:19" s="253" customFormat="1">
      <c r="A11" s="368" t="s">
        <v>169</v>
      </c>
      <c r="B11" s="274">
        <f>0-'7. การกักเก็บในพื้นที่อนุรักษ์'!C8</f>
        <v>0</v>
      </c>
      <c r="C11" s="275" t="e">
        <f>B11/'1.การปลดปล่อย GHG จาก LUC'!C$59</f>
        <v>#DIV/0!</v>
      </c>
      <c r="D11" s="276" t="e">
        <f>B11/'2. ผลผลิตทะลายปาล์มสด'!B$8</f>
        <v>#DIV/0!</v>
      </c>
      <c r="E11" s="271"/>
      <c r="F11" s="252"/>
      <c r="G11" s="252"/>
      <c r="H11" s="252"/>
      <c r="I11" s="252"/>
    </row>
    <row r="12" spans="1:19" ht="15.75" thickBot="1">
      <c r="A12" s="369" t="s">
        <v>170</v>
      </c>
      <c r="B12" s="277">
        <f>SUM(B5:B11)</f>
        <v>0</v>
      </c>
      <c r="C12" s="277" t="e">
        <f>B12/'1.การปลดปล่อย GHG จาก LUC'!C59</f>
        <v>#DIV/0!</v>
      </c>
      <c r="D12" s="278" t="e">
        <f>B12/'2. ผลผลิตทะลายปาล์มสด'!B$8</f>
        <v>#DIV/0!</v>
      </c>
      <c r="E12" s="272"/>
      <c r="M12" s="139"/>
      <c r="N12" s="139"/>
      <c r="O12" s="139"/>
      <c r="P12" s="139"/>
      <c r="Q12" s="139"/>
      <c r="R12" s="139"/>
      <c r="S12" s="139"/>
    </row>
    <row r="13" spans="1:19" s="281" customFormat="1" ht="15.75" thickTop="1">
      <c r="A13" s="283"/>
      <c r="B13" s="284"/>
      <c r="C13" s="284"/>
      <c r="D13" s="285"/>
      <c r="E13" s="272"/>
      <c r="M13" s="139"/>
      <c r="N13" s="139"/>
      <c r="O13" s="139"/>
      <c r="P13" s="139"/>
      <c r="Q13" s="139"/>
      <c r="R13" s="139"/>
      <c r="S13" s="139"/>
    </row>
    <row r="14" spans="1:19" s="281" customFormat="1">
      <c r="A14" s="286"/>
      <c r="B14" s="287"/>
      <c r="C14" s="287"/>
      <c r="D14" s="288"/>
      <c r="E14" s="139"/>
      <c r="M14" s="139"/>
      <c r="N14" s="139"/>
      <c r="O14" s="139"/>
      <c r="P14" s="139"/>
      <c r="Q14" s="139"/>
      <c r="R14" s="139"/>
      <c r="S14" s="139"/>
    </row>
    <row r="15" spans="1:19" s="281" customFormat="1">
      <c r="A15" s="286"/>
      <c r="B15" s="287"/>
      <c r="C15" s="287"/>
      <c r="D15" s="288"/>
      <c r="E15" s="139"/>
      <c r="M15" s="139"/>
      <c r="N15" s="139"/>
      <c r="O15" s="139"/>
      <c r="P15" s="139"/>
      <c r="Q15" s="139"/>
      <c r="R15" s="139"/>
      <c r="S15" s="139"/>
    </row>
    <row r="16" spans="1:19" s="281" customFormat="1">
      <c r="A16" s="286"/>
      <c r="B16" s="287"/>
      <c r="C16" s="287"/>
      <c r="D16" s="288"/>
      <c r="E16" s="139"/>
      <c r="M16" s="139"/>
      <c r="N16" s="139"/>
      <c r="O16" s="139"/>
      <c r="P16" s="139"/>
      <c r="Q16" s="139"/>
      <c r="R16" s="139"/>
      <c r="S16" s="139"/>
    </row>
    <row r="17" spans="1:19" s="281" customFormat="1">
      <c r="A17" s="286"/>
      <c r="B17" s="287"/>
      <c r="C17" s="287"/>
      <c r="D17" s="288"/>
      <c r="E17" s="139"/>
      <c r="M17" s="139"/>
      <c r="N17" s="139"/>
      <c r="O17" s="139"/>
      <c r="P17" s="139"/>
      <c r="Q17" s="139"/>
      <c r="R17" s="139"/>
      <c r="S17" s="139"/>
    </row>
    <row r="18" spans="1:19" s="294" customFormat="1" ht="15.75" thickBot="1">
      <c r="A18" s="290"/>
      <c r="B18" s="291"/>
      <c r="C18" s="291"/>
      <c r="D18" s="292"/>
      <c r="E18" s="293"/>
      <c r="M18" s="293"/>
      <c r="N18" s="293"/>
      <c r="O18" s="293"/>
      <c r="P18" s="293"/>
      <c r="Q18" s="293"/>
      <c r="R18" s="293"/>
      <c r="S18" s="293"/>
    </row>
    <row r="19" spans="1:19" s="281" customFormat="1" ht="15.75" thickTop="1">
      <c r="A19" s="370" t="s">
        <v>171</v>
      </c>
      <c r="B19" s="287"/>
      <c r="C19" s="287"/>
      <c r="D19" s="288"/>
      <c r="E19" s="139"/>
      <c r="M19" s="139"/>
      <c r="N19" s="139"/>
      <c r="O19" s="139"/>
      <c r="P19" s="139"/>
      <c r="Q19" s="139"/>
      <c r="R19" s="139"/>
      <c r="S19" s="139"/>
    </row>
    <row r="20" spans="1:19" ht="15.75" thickBot="1">
      <c r="A20" s="139"/>
      <c r="B20" s="289"/>
      <c r="C20" s="289"/>
      <c r="D20" s="139"/>
      <c r="E20" s="139"/>
      <c r="G20" s="7" t="s">
        <v>175</v>
      </c>
      <c r="J20" s="222"/>
      <c r="K20" s="223"/>
      <c r="M20" s="139"/>
      <c r="N20" s="140"/>
      <c r="O20" s="140"/>
      <c r="P20" s="140"/>
      <c r="Q20" s="139"/>
      <c r="R20" s="139"/>
      <c r="S20" s="139"/>
    </row>
    <row r="21" spans="1:19" ht="18.75" thickBot="1">
      <c r="B21" s="9"/>
      <c r="C21" s="9"/>
      <c r="G21" s="375" t="s">
        <v>176</v>
      </c>
      <c r="H21" s="226" t="s">
        <v>177</v>
      </c>
      <c r="J21" s="222"/>
      <c r="K21" s="224"/>
      <c r="M21" s="139"/>
      <c r="N21" s="140"/>
      <c r="O21" s="140"/>
      <c r="P21" s="140"/>
      <c r="Q21" s="139"/>
      <c r="R21" s="139"/>
      <c r="S21" s="139"/>
    </row>
    <row r="22" spans="1:19">
      <c r="A22" s="7"/>
      <c r="G22" s="227" t="s">
        <v>22</v>
      </c>
      <c r="H22" s="228" t="e">
        <f>B46</f>
        <v>#DIV/0!</v>
      </c>
      <c r="J22" s="222"/>
      <c r="K22" s="225"/>
      <c r="M22" s="139"/>
      <c r="N22" s="139"/>
      <c r="O22" s="139"/>
      <c r="P22" s="139"/>
      <c r="Q22" s="139"/>
      <c r="R22" s="139"/>
      <c r="S22" s="139"/>
    </row>
    <row r="23" spans="1:19" ht="15.75" thickBot="1">
      <c r="A23" s="456" t="s">
        <v>421</v>
      </c>
      <c r="B23" s="457"/>
      <c r="C23" s="457"/>
      <c r="D23" s="457"/>
      <c r="E23" s="457"/>
      <c r="F23" s="458"/>
      <c r="G23" s="229" t="s">
        <v>23</v>
      </c>
      <c r="H23" s="246" t="e">
        <f>B47</f>
        <v>#DIV/0!</v>
      </c>
      <c r="J23" s="222"/>
      <c r="K23" s="225"/>
      <c r="M23" s="139"/>
      <c r="N23" s="140"/>
      <c r="O23" s="140"/>
      <c r="P23" s="141"/>
      <c r="Q23" s="139"/>
      <c r="R23" s="139"/>
      <c r="S23" s="139"/>
    </row>
    <row r="24" spans="1:19" ht="18">
      <c r="B24" s="33" t="s">
        <v>131</v>
      </c>
      <c r="C24" t="s">
        <v>132</v>
      </c>
      <c r="D24" s="33" t="s">
        <v>133</v>
      </c>
      <c r="F24" s="139"/>
      <c r="G24" s="139"/>
      <c r="H24" s="139"/>
      <c r="J24" s="222"/>
      <c r="K24" s="225"/>
      <c r="M24" s="139"/>
      <c r="N24" s="140"/>
      <c r="O24" s="140"/>
      <c r="P24" s="141"/>
      <c r="Q24" s="139"/>
      <c r="R24" s="139"/>
      <c r="S24" s="139"/>
    </row>
    <row r="25" spans="1:19">
      <c r="A25" s="371" t="s">
        <v>401</v>
      </c>
      <c r="B25" s="53">
        <f>'1.การปลดปล่อย GHG จาก LUC'!C60</f>
        <v>0</v>
      </c>
      <c r="C25" s="29" t="e">
        <f>B25/'1.การปลดปล่อย GHG จาก LUC'!C$59</f>
        <v>#DIV/0!</v>
      </c>
      <c r="D25" s="3" t="e">
        <f>B25/'2. ผลผลิตทะลายปาล์มสด'!B$8</f>
        <v>#DIV/0!</v>
      </c>
      <c r="E25" s="3"/>
      <c r="F25" s="202"/>
      <c r="G25" s="203"/>
      <c r="H25" s="203"/>
      <c r="J25" s="222"/>
      <c r="K25" s="225"/>
      <c r="M25" s="139"/>
      <c r="N25" s="140"/>
      <c r="O25" s="140"/>
      <c r="P25" s="141"/>
      <c r="Q25" s="139"/>
      <c r="R25" s="139"/>
      <c r="S25" s="139"/>
    </row>
    <row r="26" spans="1:19">
      <c r="A26" s="422" t="s">
        <v>419</v>
      </c>
      <c r="B26" s="53">
        <f>0-('8. การกักเก็บในพิช'!H31*'1.การปลดปล่อย GHG จาก LUC'!C59)</f>
        <v>0</v>
      </c>
      <c r="C26" s="29" t="e">
        <f>B26/'1.การปลดปล่อย GHG จาก LUC'!C$59</f>
        <v>#DIV/0!</v>
      </c>
      <c r="D26" s="3" t="e">
        <f>B26/'2. ผลผลิตทะลายปาล์มสด'!B$8</f>
        <v>#DIV/0!</v>
      </c>
      <c r="E26" s="3"/>
      <c r="F26" s="202"/>
      <c r="G26" s="203"/>
      <c r="H26" s="203"/>
      <c r="M26" s="139"/>
      <c r="N26" s="140"/>
      <c r="O26" s="140"/>
      <c r="P26" s="141"/>
      <c r="Q26" s="139"/>
      <c r="R26" s="139"/>
      <c r="S26" s="139"/>
    </row>
    <row r="27" spans="1:19">
      <c r="A27" s="371" t="s">
        <v>167</v>
      </c>
      <c r="B27" s="53">
        <f>'6. ปุ๋ยและN2O'!G53+'6. ปุ๋ยและN2O'!I53</f>
        <v>0</v>
      </c>
      <c r="C27" s="29" t="e">
        <f>B27/'1.การปลดปล่อย GHG จาก LUC'!C$59</f>
        <v>#DIV/0!</v>
      </c>
      <c r="D27" s="3" t="e">
        <f>B27/'2. ผลผลิตทะลายปาล์มสด'!B$8</f>
        <v>#DIV/0!</v>
      </c>
      <c r="E27" s="3"/>
      <c r="F27" s="202"/>
      <c r="G27" s="203"/>
      <c r="H27" s="203"/>
      <c r="M27" s="139"/>
      <c r="N27" s="140"/>
      <c r="O27" s="140"/>
      <c r="P27" s="141"/>
      <c r="Q27" s="139"/>
      <c r="R27" s="139"/>
      <c r="S27" s="139"/>
    </row>
    <row r="28" spans="1:19">
      <c r="A28" s="139" t="s">
        <v>172</v>
      </c>
      <c r="B28" s="53">
        <f>'6. ปุ๋ยและN2O'!E93</f>
        <v>0</v>
      </c>
      <c r="C28" s="29" t="e">
        <f>B28/'1.การปลดปล่อย GHG จาก LUC'!C$59</f>
        <v>#DIV/0!</v>
      </c>
      <c r="D28" s="3" t="e">
        <f>B28/'2. ผลผลิตทะลายปาล์มสด'!B$8</f>
        <v>#DIV/0!</v>
      </c>
      <c r="E28" s="3"/>
      <c r="F28" s="202"/>
      <c r="G28" s="139"/>
      <c r="H28" s="139" t="s">
        <v>75</v>
      </c>
      <c r="M28" s="139"/>
      <c r="N28" s="139"/>
      <c r="O28" s="139"/>
      <c r="P28" s="139"/>
      <c r="Q28" s="139"/>
      <c r="R28" s="139"/>
      <c r="S28" s="139"/>
    </row>
    <row r="29" spans="1:19">
      <c r="A29" s="139" t="s">
        <v>422</v>
      </c>
      <c r="B29" s="53">
        <f>'3. เชื้อเพลิงในสวน'!C17</f>
        <v>0</v>
      </c>
      <c r="C29" s="29" t="e">
        <f>B29/'1.การปลดปล่อย GHG จาก LUC'!C$59</f>
        <v>#DIV/0!</v>
      </c>
      <c r="D29" s="3" t="e">
        <f>B29/'2. ผลผลิตทะลายปาล์มสด'!B$8</f>
        <v>#DIV/0!</v>
      </c>
      <c r="E29" s="3"/>
      <c r="F29" s="202"/>
      <c r="G29" t="str">
        <f>A25</f>
        <v xml:space="preserve">การแผ้วถางพื้นที่ </v>
      </c>
      <c r="H29" s="125">
        <f>B25</f>
        <v>0</v>
      </c>
      <c r="O29" s="139"/>
      <c r="P29" s="139"/>
      <c r="Q29" s="139"/>
      <c r="R29" s="139"/>
    </row>
    <row r="30" spans="1:19">
      <c r="A30" s="371" t="s">
        <v>168</v>
      </c>
      <c r="B30" s="53">
        <f>'4. ดินพรุ'!B18</f>
        <v>0</v>
      </c>
      <c r="C30" s="29" t="e">
        <f>B30/'1.การปลดปล่อย GHG จาก LUC'!C$59</f>
        <v>#DIV/0!</v>
      </c>
      <c r="D30" s="3" t="e">
        <f>B30/'2. ผลผลิตทะลายปาล์มสด'!B$8</f>
        <v>#DIV/0!</v>
      </c>
      <c r="E30" s="3"/>
      <c r="F30" s="202"/>
      <c r="G30" t="str">
        <f>A26</f>
        <v xml:space="preserve">การเก็บกักคาร์บอนในพืช </v>
      </c>
      <c r="H30" s="125">
        <f>B26</f>
        <v>0</v>
      </c>
    </row>
    <row r="31" spans="1:19">
      <c r="A31" s="371" t="s">
        <v>169</v>
      </c>
      <c r="B31" s="53">
        <f>0-'7. การกักเก็บในพื้นที่อนุรักษ์'!C8</f>
        <v>0</v>
      </c>
      <c r="C31" s="29" t="e">
        <f>B31/'1.การปลดปล่อย GHG จาก LUC'!C$59</f>
        <v>#DIV/0!</v>
      </c>
      <c r="D31" s="3" t="e">
        <f>B31/'2. ผลผลิตทะลายปาล์มสด'!B$8</f>
        <v>#DIV/0!</v>
      </c>
      <c r="E31" s="3"/>
      <c r="F31" s="202"/>
      <c r="G31" t="str">
        <f>A30</f>
        <v>ดินพรุ</v>
      </c>
      <c r="H31" s="125">
        <f>B30</f>
        <v>0</v>
      </c>
    </row>
    <row r="32" spans="1:19" ht="15.75" thickBot="1">
      <c r="A32" s="372" t="s">
        <v>170</v>
      </c>
      <c r="B32" s="218">
        <f>SUM(B25:B31)</f>
        <v>0</v>
      </c>
      <c r="C32" s="218" t="e">
        <f>B32/'1.การปลดปล่อย GHG จาก LUC'!C59</f>
        <v>#DIV/0!</v>
      </c>
      <c r="D32" s="219" t="e">
        <f>B32/'2. ผลผลิตทะลายปาล์มสด'!B$8</f>
        <v>#DIV/0!</v>
      </c>
      <c r="E32" s="3"/>
      <c r="F32" s="204"/>
      <c r="G32" t="s">
        <v>144</v>
      </c>
      <c r="H32" s="125">
        <f>B27+B28</f>
        <v>0</v>
      </c>
    </row>
    <row r="33" spans="1:8" ht="15.75" thickTop="1">
      <c r="A33" s="21"/>
      <c r="C33" s="53"/>
      <c r="G33" t="str">
        <f>A31</f>
        <v xml:space="preserve">เครดิตการอนุรักษ์ </v>
      </c>
      <c r="H33" s="125">
        <f>B31</f>
        <v>0</v>
      </c>
    </row>
    <row r="34" spans="1:8">
      <c r="B34" s="28"/>
      <c r="C34" s="53"/>
      <c r="G34" t="str">
        <f>A36</f>
        <v>POME</v>
      </c>
      <c r="H34" s="125">
        <f>B36</f>
        <v>0</v>
      </c>
    </row>
    <row r="35" spans="1:8" ht="18">
      <c r="A35" s="370" t="s">
        <v>423</v>
      </c>
      <c r="B35" s="220" t="s">
        <v>134</v>
      </c>
      <c r="C35" s="33" t="s">
        <v>132</v>
      </c>
      <c r="D35" s="33" t="s">
        <v>135</v>
      </c>
      <c r="G35" t="s">
        <v>127</v>
      </c>
      <c r="H35" s="125">
        <f>B29+B37</f>
        <v>0</v>
      </c>
    </row>
    <row r="36" spans="1:8">
      <c r="A36" t="s">
        <v>7</v>
      </c>
      <c r="B36" s="53">
        <f>'9. ข้อมูลโรงงาน'!B61</f>
        <v>0</v>
      </c>
      <c r="C36" s="29" t="e">
        <f>B36/'1.การปลดปล่อย GHG จาก LUC'!C$59</f>
        <v>#DIV/0!</v>
      </c>
      <c r="D36" s="29" t="e">
        <f>B36/'9. ข้อมูลโรงงาน'!B$6</f>
        <v>#DIV/0!</v>
      </c>
      <c r="G36" t="str">
        <f>A38</f>
        <v>ไฟฟ้าที่ซื้อใช้</v>
      </c>
      <c r="H36" s="125">
        <f>B38</f>
        <v>0</v>
      </c>
    </row>
    <row r="37" spans="1:8">
      <c r="A37" s="373" t="s">
        <v>424</v>
      </c>
      <c r="B37" s="53">
        <f>'9. ข้อมูลโรงงาน'!B23</f>
        <v>0</v>
      </c>
      <c r="C37" s="29" t="e">
        <f>B37/'1.การปลดปล่อย GHG จาก LUC'!C$59</f>
        <v>#DIV/0!</v>
      </c>
      <c r="D37" s="29" t="e">
        <f>B37/'9. ข้อมูลโรงงาน'!B$6</f>
        <v>#DIV/0!</v>
      </c>
      <c r="G37" t="s">
        <v>128</v>
      </c>
      <c r="H37" s="125">
        <f>SUM(B39:B40)</f>
        <v>0</v>
      </c>
    </row>
    <row r="38" spans="1:8">
      <c r="A38" s="371" t="s">
        <v>425</v>
      </c>
      <c r="B38" s="53">
        <f>'9. ข้อมูลโรงงาน'!B67</f>
        <v>0</v>
      </c>
      <c r="C38" s="29" t="e">
        <f>B38/'1.การปลดปล่อย GHG จาก LUC'!C$59</f>
        <v>#DIV/0!</v>
      </c>
      <c r="D38" s="29" t="e">
        <f>B38/'9. ข้อมูลโรงงาน'!B$6</f>
        <v>#DIV/0!</v>
      </c>
    </row>
    <row r="39" spans="1:8">
      <c r="A39" s="371" t="s">
        <v>426</v>
      </c>
      <c r="B39" s="53">
        <f>0-'9. ข้อมูลโรงงาน'!B68</f>
        <v>0</v>
      </c>
      <c r="C39" s="29" t="e">
        <f>B39/'1.การปลดปล่อย GHG จาก LUC'!C$59</f>
        <v>#DIV/0!</v>
      </c>
      <c r="D39" s="29" t="e">
        <f>B39/'9. ข้อมูลโรงงาน'!B$6</f>
        <v>#DIV/0!</v>
      </c>
    </row>
    <row r="40" spans="1:8">
      <c r="A40" s="371" t="s">
        <v>173</v>
      </c>
      <c r="B40" s="53">
        <f>0-('9. ข้อมูลโรงงาน'!B73+'9. ข้อมูลโรงงาน'!B81)</f>
        <v>0</v>
      </c>
      <c r="C40" s="29" t="e">
        <f>B40/'1.การปลดปล่อย GHG จาก LUC'!C$59</f>
        <v>#DIV/0!</v>
      </c>
      <c r="D40" s="29" t="e">
        <f>B40/'9. ข้อมูลโรงงาน'!B$6</f>
        <v>#DIV/0!</v>
      </c>
    </row>
    <row r="41" spans="1:8" ht="15.75" thickBot="1">
      <c r="A41" s="374" t="s">
        <v>170</v>
      </c>
      <c r="B41" s="218">
        <f>SUM(B36:B40)</f>
        <v>0</v>
      </c>
      <c r="C41" s="218" t="e">
        <f>B41/'1.การปลดปล่อย GHG จาก LUC'!C$59</f>
        <v>#DIV/0!</v>
      </c>
      <c r="D41" s="218" t="e">
        <f>B41/'9. ข้อมูลโรงงาน'!B$6</f>
        <v>#DIV/0!</v>
      </c>
      <c r="E41" s="133"/>
    </row>
    <row r="42" spans="1:8" ht="15.75" thickTop="1">
      <c r="C42" s="53"/>
    </row>
    <row r="43" spans="1:8" ht="33">
      <c r="A43" s="423" t="s">
        <v>427</v>
      </c>
      <c r="B43" s="28">
        <f>B32+B41</f>
        <v>0</v>
      </c>
      <c r="C43" s="53"/>
      <c r="D43" s="29"/>
    </row>
    <row r="44" spans="1:8">
      <c r="A44" s="52"/>
    </row>
    <row r="45" spans="1:8">
      <c r="A45" s="242" t="s">
        <v>174</v>
      </c>
      <c r="C45" s="29"/>
    </row>
    <row r="46" spans="1:8" ht="18">
      <c r="A46" t="s">
        <v>136</v>
      </c>
      <c r="B46" s="29" t="e">
        <f>B43*'การปันส่วนค่าการปล่อย GHG'!B9/100/'9. ข้อมูลโรงงาน'!B9</f>
        <v>#DIV/0!</v>
      </c>
      <c r="C46" s="29"/>
    </row>
    <row r="47" spans="1:8" ht="18">
      <c r="A47" t="s">
        <v>137</v>
      </c>
      <c r="B47" s="29" t="e">
        <f>B43*'การปันส่วนค่าการปล่อย GHG'!B10/100/'9. ข้อมูลโรงงาน'!B10</f>
        <v>#DIV/0!</v>
      </c>
    </row>
    <row r="49" spans="1:21">
      <c r="A49" s="7"/>
      <c r="B49" s="28"/>
      <c r="C49" s="28"/>
    </row>
    <row r="50" spans="1:21">
      <c r="A50" s="52"/>
      <c r="B50" s="1"/>
      <c r="C50" s="1"/>
    </row>
    <row r="51" spans="1:21">
      <c r="B51" s="29"/>
      <c r="C51" s="29"/>
    </row>
    <row r="52" spans="1:21">
      <c r="B52" s="29"/>
      <c r="C52" s="29"/>
    </row>
    <row r="59" spans="1:21">
      <c r="U59" s="125"/>
    </row>
    <row r="60" spans="1:21">
      <c r="U60" s="125"/>
    </row>
    <row r="61" spans="1:21">
      <c r="U61" s="125"/>
    </row>
    <row r="63" spans="1:21">
      <c r="G63" s="281" t="str">
        <f>A25</f>
        <v xml:space="preserve">การแผ้วถางพื้นที่ </v>
      </c>
      <c r="H63" s="53">
        <f>B25</f>
        <v>0</v>
      </c>
    </row>
    <row r="64" spans="1:21">
      <c r="G64" s="281" t="str">
        <f>A26</f>
        <v xml:space="preserve">การเก็บกักคาร์บอนในพืช </v>
      </c>
      <c r="H64" s="53">
        <f>B26</f>
        <v>0</v>
      </c>
    </row>
    <row r="65" spans="7:8">
      <c r="G65" s="281" t="s">
        <v>144</v>
      </c>
      <c r="H65" s="53">
        <f>B27+B28</f>
        <v>0</v>
      </c>
    </row>
    <row r="66" spans="7:8">
      <c r="G66" s="281" t="str">
        <f t="shared" ref="G66:H68" si="1">A29</f>
        <v>การใช้เชื้อเพลิงในสวน (Field fuel)</v>
      </c>
      <c r="H66" s="53">
        <f t="shared" si="1"/>
        <v>0</v>
      </c>
    </row>
    <row r="67" spans="7:8">
      <c r="G67" s="281" t="str">
        <f t="shared" si="1"/>
        <v>ดินพรุ</v>
      </c>
      <c r="H67" s="53">
        <f t="shared" si="1"/>
        <v>0</v>
      </c>
    </row>
    <row r="68" spans="7:8">
      <c r="G68" s="281" t="str">
        <f t="shared" si="1"/>
        <v xml:space="preserve">เครดิตการอนุรักษ์ </v>
      </c>
      <c r="H68" s="53">
        <f t="shared" si="1"/>
        <v>0</v>
      </c>
    </row>
    <row r="83" spans="1:1">
      <c r="A83" s="524" t="s">
        <v>530</v>
      </c>
    </row>
  </sheetData>
  <customSheetViews>
    <customSheetView guid="{E65377FD-65C5-4E48-ADBC-1C49981F2400}">
      <selection activeCell="K15" sqref="K15"/>
      <pageMargins left="0.7" right="0.7" top="0.75" bottom="0.75" header="0.3" footer="0.3"/>
      <pageSetup paperSize="9" orientation="portrait"/>
      <headerFooter alignWithMargins="0"/>
    </customSheetView>
  </customSheetViews>
  <mergeCells count="1">
    <mergeCell ref="A23:F23"/>
  </mergeCells>
  <pageMargins left="0.7" right="0.7" top="0.75" bottom="0.75" header="0.3" footer="0.3"/>
  <pageSetup paperSize="9" orientation="portrait"/>
  <headerFooter alignWithMargins="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63"/>
  <sheetViews>
    <sheetView showGridLines="0" topLeftCell="A49" zoomScale="97" workbookViewId="0">
      <selection activeCell="A63" sqref="A63"/>
    </sheetView>
  </sheetViews>
  <sheetFormatPr defaultColWidth="8.85546875" defaultRowHeight="15"/>
  <cols>
    <col min="1" max="1" width="33.42578125" customWidth="1"/>
    <col min="2" max="2" width="17.42578125" customWidth="1"/>
    <col min="3" max="4" width="14.42578125" customWidth="1"/>
    <col min="5" max="5" width="15.42578125" customWidth="1"/>
    <col min="6" max="6" width="19.42578125" customWidth="1"/>
    <col min="7" max="7" width="24.85546875" customWidth="1"/>
  </cols>
  <sheetData>
    <row r="1" spans="1:7" ht="37.5" customHeight="1">
      <c r="A1" s="333" t="s">
        <v>404</v>
      </c>
    </row>
    <row r="2" spans="1:7">
      <c r="A2" s="7"/>
    </row>
    <row r="3" spans="1:7" ht="69.75" customHeight="1">
      <c r="A3" s="459" t="s">
        <v>430</v>
      </c>
      <c r="B3" s="460"/>
      <c r="C3" s="460"/>
      <c r="D3" s="460"/>
      <c r="E3" s="460"/>
      <c r="F3" s="460"/>
      <c r="G3" s="461"/>
    </row>
    <row r="4" spans="1:7" ht="15.75" thickBot="1"/>
    <row r="5" spans="1:7" ht="18.75" thickBot="1">
      <c r="A5" s="376" t="s">
        <v>429</v>
      </c>
      <c r="B5" s="232" t="s">
        <v>120</v>
      </c>
      <c r="C5" s="233" t="s">
        <v>129</v>
      </c>
      <c r="G5" s="280"/>
    </row>
    <row r="6" spans="1:7">
      <c r="A6" s="185" t="str">
        <f>'ข้อมูลค่าอัตโนมัติ Default data'!E19</f>
        <v>ป่าสมบูรณ์</v>
      </c>
      <c r="B6" s="187">
        <f>'ข้อมูลค่าอัตโนมัติ Default data'!G19</f>
        <v>268</v>
      </c>
      <c r="C6" s="186">
        <f>'ข้อมูลค่าอัตโนมัติ Default data'!H19</f>
        <v>982.66666666666663</v>
      </c>
      <c r="G6" s="280"/>
    </row>
    <row r="7" spans="1:7">
      <c r="A7" s="185" t="str">
        <f>'ข้อมูลค่าอัตโนมัติ Default data'!E20</f>
        <v>ป่าเสื่อมโทรม</v>
      </c>
      <c r="B7" s="187">
        <f>'ข้อมูลค่าอัตโนมัติ Default data'!G20</f>
        <v>128</v>
      </c>
      <c r="C7" s="186">
        <f>'ข้อมูลค่าอัตโนมัติ Default data'!H20</f>
        <v>469.33333333333331</v>
      </c>
      <c r="G7" s="280"/>
    </row>
    <row r="8" spans="1:7">
      <c r="A8" s="185" t="str">
        <f>'ข้อมูลค่าอัตโนมัติ Default data'!E21</f>
        <v xml:space="preserve">ไม้พุ่ม </v>
      </c>
      <c r="B8" s="187">
        <f>'ข้อมูลค่าอัตโนมัติ Default data'!G21</f>
        <v>46</v>
      </c>
      <c r="C8" s="186">
        <f>'ข้อมูลค่าอัตโนมัติ Default data'!H21</f>
        <v>168.66666666666666</v>
      </c>
      <c r="G8" s="280"/>
    </row>
    <row r="9" spans="1:7">
      <c r="A9" s="185" t="str">
        <f>'ข้อมูลค่าอัตโนมัติ Default data'!E22</f>
        <v>ทุ่งหญ้า</v>
      </c>
      <c r="B9" s="187">
        <f>'ข้อมูลค่าอัตโนมัติ Default data'!G22</f>
        <v>5</v>
      </c>
      <c r="C9" s="186">
        <f>'ข้อมูลค่าอัตโนมัติ Default data'!H22</f>
        <v>18.333333333333332</v>
      </c>
      <c r="G9" s="280"/>
    </row>
    <row r="10" spans="1:7">
      <c r="A10" s="185" t="str">
        <f>'ข้อมูลค่าอัตโนมัติ Default data'!E23</f>
        <v>พืชยืนต้น</v>
      </c>
      <c r="B10" s="187">
        <f>'ข้อมูลค่าอัตโนมัติ Default data'!G23</f>
        <v>75</v>
      </c>
      <c r="C10" s="186">
        <f>'ข้อมูลค่าอัตโนมัติ Default data'!H23</f>
        <v>275</v>
      </c>
      <c r="G10" s="280"/>
    </row>
    <row r="11" spans="1:7">
      <c r="A11" s="185" t="str">
        <f>'ข้อมูลค่าอัตโนมัติ Default data'!E24</f>
        <v>พืชอาหาร/พืชรายฤดู</v>
      </c>
      <c r="B11" s="187">
        <f>'ข้อมูลค่าอัตโนมัติ Default data'!G24</f>
        <v>8.5</v>
      </c>
      <c r="C11" s="186">
        <f>'ข้อมูลค่าอัตโนมัติ Default data'!H24</f>
        <v>31.166666666666668</v>
      </c>
      <c r="G11" s="280"/>
    </row>
    <row r="12" spans="1:7">
      <c r="A12" s="265" t="s">
        <v>178</v>
      </c>
      <c r="B12" s="262">
        <f>'8. การกักเก็บในพิช'!F31*0.5</f>
        <v>63.83</v>
      </c>
      <c r="C12" s="263">
        <f>B12*44/12</f>
        <v>234.04333333333332</v>
      </c>
      <c r="G12" s="280"/>
    </row>
    <row r="13" spans="1:7">
      <c r="A13" s="265" t="s">
        <v>179</v>
      </c>
      <c r="B13" s="264">
        <f>'8. การกักเก็บในพิช'!O31*0.5</f>
        <v>59.284999999999997</v>
      </c>
      <c r="C13" s="263">
        <f t="shared" ref="C13:C21" si="0">B13*44/12</f>
        <v>217.37833333333333</v>
      </c>
      <c r="G13" s="280"/>
    </row>
    <row r="14" spans="1:7">
      <c r="A14" s="411" t="s">
        <v>180</v>
      </c>
      <c r="B14" s="282"/>
      <c r="C14" s="261">
        <f t="shared" si="0"/>
        <v>0</v>
      </c>
      <c r="G14" s="280"/>
    </row>
    <row r="15" spans="1:7">
      <c r="A15" s="411" t="s">
        <v>181</v>
      </c>
      <c r="B15" s="282"/>
      <c r="C15" s="261">
        <f t="shared" si="0"/>
        <v>0</v>
      </c>
      <c r="G15" s="280"/>
    </row>
    <row r="16" spans="1:7">
      <c r="A16" s="411" t="s">
        <v>182</v>
      </c>
      <c r="B16" s="282"/>
      <c r="C16" s="261">
        <f t="shared" si="0"/>
        <v>0</v>
      </c>
    </row>
    <row r="17" spans="1:10">
      <c r="A17" s="411" t="s">
        <v>183</v>
      </c>
      <c r="B17" s="282"/>
      <c r="C17" s="261">
        <f t="shared" si="0"/>
        <v>0</v>
      </c>
    </row>
    <row r="18" spans="1:10">
      <c r="A18" s="411" t="s">
        <v>184</v>
      </c>
      <c r="B18" s="282"/>
      <c r="C18" s="261">
        <f t="shared" si="0"/>
        <v>0</v>
      </c>
    </row>
    <row r="19" spans="1:10">
      <c r="A19" s="411" t="s">
        <v>185</v>
      </c>
      <c r="B19" s="282"/>
      <c r="C19" s="261">
        <f t="shared" si="0"/>
        <v>0</v>
      </c>
    </row>
    <row r="20" spans="1:10">
      <c r="A20" s="411" t="s">
        <v>186</v>
      </c>
      <c r="B20" s="282"/>
      <c r="C20" s="261">
        <f t="shared" si="0"/>
        <v>0</v>
      </c>
    </row>
    <row r="21" spans="1:10" ht="15.75" thickBot="1">
      <c r="A21" s="412" t="s">
        <v>187</v>
      </c>
      <c r="B21" s="282"/>
      <c r="C21" s="360">
        <f t="shared" si="0"/>
        <v>0</v>
      </c>
    </row>
    <row r="23" spans="1:10" ht="30">
      <c r="A23" s="250" t="s">
        <v>188</v>
      </c>
      <c r="B23" s="247">
        <v>5.5</v>
      </c>
    </row>
    <row r="25" spans="1:10">
      <c r="A25" s="370" t="s">
        <v>446</v>
      </c>
    </row>
    <row r="26" spans="1:10" ht="38.25" customHeight="1">
      <c r="A26" s="380" t="s">
        <v>438</v>
      </c>
      <c r="B26" s="425" t="s">
        <v>439</v>
      </c>
      <c r="C26" s="260" t="s">
        <v>189</v>
      </c>
      <c r="D26" s="259" t="s">
        <v>129</v>
      </c>
      <c r="E26" s="259" t="s">
        <v>130</v>
      </c>
      <c r="F26" s="260" t="s">
        <v>190</v>
      </c>
      <c r="G26" s="260" t="s">
        <v>191</v>
      </c>
    </row>
    <row r="27" spans="1:10">
      <c r="A27" s="255"/>
      <c r="B27" s="247"/>
      <c r="C27" s="258">
        <f>B27/(1+$B$23/100)</f>
        <v>0</v>
      </c>
      <c r="D27" s="247"/>
      <c r="E27" s="234">
        <f>B27*D27</f>
        <v>0</v>
      </c>
      <c r="F27" s="234">
        <f>E27/25</f>
        <v>0</v>
      </c>
      <c r="G27" s="234">
        <f>F27+(($B$23/100)*F27)</f>
        <v>0</v>
      </c>
    </row>
    <row r="28" spans="1:10">
      <c r="A28" s="415" t="s">
        <v>432</v>
      </c>
      <c r="B28" s="247"/>
      <c r="C28" s="258">
        <f t="shared" ref="C28:C38" si="1">B28/(1+$B$23/100)</f>
        <v>0</v>
      </c>
      <c r="D28" s="282"/>
      <c r="E28" s="234">
        <f>B28*D28</f>
        <v>0</v>
      </c>
      <c r="F28" s="234">
        <f>E28/25</f>
        <v>0</v>
      </c>
      <c r="G28" s="234">
        <f t="shared" ref="G28:G38" si="2">F28+(($B$23/100)*F28)</f>
        <v>0</v>
      </c>
      <c r="I28" s="413"/>
      <c r="J28" s="414"/>
    </row>
    <row r="29" spans="1:10">
      <c r="A29" s="415" t="s">
        <v>180</v>
      </c>
      <c r="B29" s="247"/>
      <c r="C29" s="258">
        <f t="shared" si="1"/>
        <v>0</v>
      </c>
      <c r="D29" s="282"/>
      <c r="E29" s="234">
        <f t="shared" ref="E29:E38" si="3">B29*D29</f>
        <v>0</v>
      </c>
      <c r="F29" s="234">
        <f t="shared" ref="F29:F37" si="4">E29/25</f>
        <v>0</v>
      </c>
      <c r="G29" s="234">
        <f t="shared" si="2"/>
        <v>0</v>
      </c>
      <c r="I29" s="413"/>
      <c r="J29" s="414"/>
    </row>
    <row r="30" spans="1:10">
      <c r="A30" s="415" t="s">
        <v>433</v>
      </c>
      <c r="B30" s="247"/>
      <c r="C30" s="258">
        <f t="shared" si="1"/>
        <v>0</v>
      </c>
      <c r="D30" s="282"/>
      <c r="E30" s="234">
        <f t="shared" si="3"/>
        <v>0</v>
      </c>
      <c r="F30" s="234">
        <f t="shared" si="4"/>
        <v>0</v>
      </c>
      <c r="G30" s="234">
        <f t="shared" si="2"/>
        <v>0</v>
      </c>
      <c r="I30" s="413"/>
      <c r="J30" s="414"/>
    </row>
    <row r="31" spans="1:10">
      <c r="A31" s="415" t="s">
        <v>434</v>
      </c>
      <c r="B31" s="247"/>
      <c r="C31" s="258">
        <f>B31/(1+$B$23/100)</f>
        <v>0</v>
      </c>
      <c r="D31" s="282"/>
      <c r="E31" s="234">
        <f t="shared" si="3"/>
        <v>0</v>
      </c>
      <c r="F31" s="234">
        <f t="shared" si="4"/>
        <v>0</v>
      </c>
      <c r="G31" s="234">
        <f t="shared" si="2"/>
        <v>0</v>
      </c>
      <c r="I31" s="413"/>
      <c r="J31" s="414"/>
    </row>
    <row r="32" spans="1:10">
      <c r="A32" s="255"/>
      <c r="B32" s="247"/>
      <c r="C32" s="258">
        <f>B32/(1+$B$23/100)</f>
        <v>0</v>
      </c>
      <c r="D32" s="247"/>
      <c r="E32" s="234">
        <f t="shared" si="3"/>
        <v>0</v>
      </c>
      <c r="F32" s="234">
        <f t="shared" si="4"/>
        <v>0</v>
      </c>
      <c r="G32" s="234">
        <f t="shared" si="2"/>
        <v>0</v>
      </c>
    </row>
    <row r="33" spans="1:7">
      <c r="A33" s="255"/>
      <c r="B33" s="247"/>
      <c r="C33" s="258">
        <f t="shared" si="1"/>
        <v>0</v>
      </c>
      <c r="D33" s="247"/>
      <c r="E33" s="234">
        <f t="shared" si="3"/>
        <v>0</v>
      </c>
      <c r="F33" s="234">
        <f t="shared" si="4"/>
        <v>0</v>
      </c>
      <c r="G33" s="234">
        <f t="shared" si="2"/>
        <v>0</v>
      </c>
    </row>
    <row r="34" spans="1:7">
      <c r="A34" s="255"/>
      <c r="B34" s="247"/>
      <c r="C34" s="258">
        <f t="shared" si="1"/>
        <v>0</v>
      </c>
      <c r="D34" s="247"/>
      <c r="E34" s="234">
        <f t="shared" si="3"/>
        <v>0</v>
      </c>
      <c r="F34" s="234">
        <f t="shared" si="4"/>
        <v>0</v>
      </c>
      <c r="G34" s="234">
        <f t="shared" si="2"/>
        <v>0</v>
      </c>
    </row>
    <row r="35" spans="1:7">
      <c r="A35" s="255"/>
      <c r="B35" s="247"/>
      <c r="C35" s="258">
        <f t="shared" si="1"/>
        <v>0</v>
      </c>
      <c r="D35" s="247"/>
      <c r="E35" s="234">
        <f t="shared" si="3"/>
        <v>0</v>
      </c>
      <c r="F35" s="234">
        <f t="shared" si="4"/>
        <v>0</v>
      </c>
      <c r="G35" s="234">
        <f t="shared" si="2"/>
        <v>0</v>
      </c>
    </row>
    <row r="36" spans="1:7">
      <c r="A36" s="255"/>
      <c r="B36" s="247"/>
      <c r="C36" s="258">
        <f t="shared" si="1"/>
        <v>0</v>
      </c>
      <c r="D36" s="247"/>
      <c r="E36" s="234">
        <f t="shared" si="3"/>
        <v>0</v>
      </c>
      <c r="F36" s="234">
        <f>E36/25</f>
        <v>0</v>
      </c>
      <c r="G36" s="234">
        <f t="shared" si="2"/>
        <v>0</v>
      </c>
    </row>
    <row r="37" spans="1:7">
      <c r="A37" s="255"/>
      <c r="B37" s="247"/>
      <c r="C37" s="258">
        <f t="shared" si="1"/>
        <v>0</v>
      </c>
      <c r="D37" s="247"/>
      <c r="E37" s="234">
        <f t="shared" si="3"/>
        <v>0</v>
      </c>
      <c r="F37" s="234">
        <f t="shared" si="4"/>
        <v>0</v>
      </c>
      <c r="G37" s="234">
        <f t="shared" si="2"/>
        <v>0</v>
      </c>
    </row>
    <row r="38" spans="1:7">
      <c r="A38" s="255"/>
      <c r="B38" s="247"/>
      <c r="C38" s="258">
        <f t="shared" si="1"/>
        <v>0</v>
      </c>
      <c r="D38" s="247"/>
      <c r="E38" s="234">
        <f t="shared" si="3"/>
        <v>0</v>
      </c>
      <c r="F38" s="234">
        <f>E38/25</f>
        <v>0</v>
      </c>
      <c r="G38" s="234">
        <f t="shared" si="2"/>
        <v>0</v>
      </c>
    </row>
    <row r="39" spans="1:7">
      <c r="A39" s="381" t="s">
        <v>170</v>
      </c>
      <c r="B39" s="178"/>
      <c r="C39" s="234">
        <f>SUM(C27:C38)</f>
        <v>0</v>
      </c>
      <c r="D39" s="178"/>
      <c r="E39" s="234">
        <f>SUM(E27:E38)</f>
        <v>0</v>
      </c>
      <c r="F39" s="234">
        <f>SUM(F27:F38)</f>
        <v>0</v>
      </c>
      <c r="G39" s="234">
        <f>SUM(G27:G38)</f>
        <v>0</v>
      </c>
    </row>
    <row r="42" spans="1:7">
      <c r="A42" s="7" t="s">
        <v>192</v>
      </c>
    </row>
    <row r="43" spans="1:7" ht="48.75">
      <c r="A43" s="380" t="s">
        <v>438</v>
      </c>
      <c r="B43" s="425" t="s">
        <v>439</v>
      </c>
      <c r="C43" s="260" t="s">
        <v>189</v>
      </c>
      <c r="D43" s="259" t="s">
        <v>129</v>
      </c>
      <c r="E43" s="259" t="s">
        <v>130</v>
      </c>
      <c r="F43" s="260" t="s">
        <v>190</v>
      </c>
      <c r="G43" s="260" t="s">
        <v>191</v>
      </c>
    </row>
    <row r="44" spans="1:7">
      <c r="A44" s="182"/>
      <c r="B44" s="247"/>
      <c r="C44" s="258">
        <f>B44/(1+$B$23/100)</f>
        <v>0</v>
      </c>
      <c r="D44" s="282"/>
      <c r="E44" s="234">
        <f>B44*D44</f>
        <v>0</v>
      </c>
      <c r="F44" s="234">
        <f>E44/25</f>
        <v>0</v>
      </c>
      <c r="G44" s="234">
        <f>F44+(($B$23/100)*F44)</f>
        <v>0</v>
      </c>
    </row>
    <row r="45" spans="1:7">
      <c r="A45" s="182"/>
      <c r="B45" s="247"/>
      <c r="C45" s="258">
        <f t="shared" ref="C45:C55" si="5">B45/(1+$B$23/100)</f>
        <v>0</v>
      </c>
      <c r="D45" s="247"/>
      <c r="E45" s="234">
        <f t="shared" ref="E45:E55" si="6">B45*D45</f>
        <v>0</v>
      </c>
      <c r="F45" s="234">
        <f t="shared" ref="F45:F55" si="7">E45/25</f>
        <v>0</v>
      </c>
      <c r="G45" s="234">
        <f t="shared" ref="G45:G55" si="8">F45+(($B$23/100)*F45)</f>
        <v>0</v>
      </c>
    </row>
    <row r="46" spans="1:7">
      <c r="A46" s="182"/>
      <c r="B46" s="247"/>
      <c r="C46" s="258">
        <f t="shared" si="5"/>
        <v>0</v>
      </c>
      <c r="D46" s="247"/>
      <c r="E46" s="234">
        <f>B46*D46</f>
        <v>0</v>
      </c>
      <c r="F46" s="234">
        <f t="shared" si="7"/>
        <v>0</v>
      </c>
      <c r="G46" s="234">
        <f t="shared" si="8"/>
        <v>0</v>
      </c>
    </row>
    <row r="47" spans="1:7">
      <c r="A47" s="182"/>
      <c r="B47" s="247"/>
      <c r="C47" s="258">
        <f>B47/(1+$B$23/100)</f>
        <v>0</v>
      </c>
      <c r="D47" s="247"/>
      <c r="E47" s="234">
        <f>B47*D47</f>
        <v>0</v>
      </c>
      <c r="F47" s="234">
        <f t="shared" si="7"/>
        <v>0</v>
      </c>
      <c r="G47" s="234">
        <f t="shared" si="8"/>
        <v>0</v>
      </c>
    </row>
    <row r="48" spans="1:7">
      <c r="A48" s="182"/>
      <c r="B48" s="247"/>
      <c r="C48" s="258">
        <f t="shared" si="5"/>
        <v>0</v>
      </c>
      <c r="D48" s="247"/>
      <c r="E48" s="234">
        <f t="shared" si="6"/>
        <v>0</v>
      </c>
      <c r="F48" s="234">
        <f>E48/25</f>
        <v>0</v>
      </c>
      <c r="G48" s="234">
        <f t="shared" si="8"/>
        <v>0</v>
      </c>
    </row>
    <row r="49" spans="1:7">
      <c r="A49" s="182"/>
      <c r="B49" s="247"/>
      <c r="C49" s="258">
        <f t="shared" si="5"/>
        <v>0</v>
      </c>
      <c r="D49" s="247"/>
      <c r="E49" s="234">
        <f t="shared" si="6"/>
        <v>0</v>
      </c>
      <c r="F49" s="234">
        <f t="shared" si="7"/>
        <v>0</v>
      </c>
      <c r="G49" s="234">
        <f t="shared" si="8"/>
        <v>0</v>
      </c>
    </row>
    <row r="50" spans="1:7">
      <c r="A50" s="182"/>
      <c r="B50" s="247"/>
      <c r="C50" s="258">
        <f t="shared" si="5"/>
        <v>0</v>
      </c>
      <c r="D50" s="247"/>
      <c r="E50" s="234">
        <f t="shared" si="6"/>
        <v>0</v>
      </c>
      <c r="F50" s="234">
        <f t="shared" si="7"/>
        <v>0</v>
      </c>
      <c r="G50" s="234">
        <f t="shared" si="8"/>
        <v>0</v>
      </c>
    </row>
    <row r="51" spans="1:7">
      <c r="A51" s="182"/>
      <c r="B51" s="247"/>
      <c r="C51" s="258">
        <f t="shared" si="5"/>
        <v>0</v>
      </c>
      <c r="D51" s="247"/>
      <c r="E51" s="234">
        <f t="shared" si="6"/>
        <v>0</v>
      </c>
      <c r="F51" s="234">
        <f t="shared" si="7"/>
        <v>0</v>
      </c>
      <c r="G51" s="234">
        <f t="shared" si="8"/>
        <v>0</v>
      </c>
    </row>
    <row r="52" spans="1:7">
      <c r="A52" s="182"/>
      <c r="B52" s="247"/>
      <c r="C52" s="258">
        <f t="shared" si="5"/>
        <v>0</v>
      </c>
      <c r="D52" s="247"/>
      <c r="E52" s="234">
        <f t="shared" si="6"/>
        <v>0</v>
      </c>
      <c r="F52" s="234">
        <f t="shared" si="7"/>
        <v>0</v>
      </c>
      <c r="G52" s="234">
        <f t="shared" si="8"/>
        <v>0</v>
      </c>
    </row>
    <row r="53" spans="1:7">
      <c r="A53" s="182"/>
      <c r="B53" s="247"/>
      <c r="C53" s="258">
        <f t="shared" si="5"/>
        <v>0</v>
      </c>
      <c r="D53" s="247"/>
      <c r="E53" s="234">
        <f t="shared" si="6"/>
        <v>0</v>
      </c>
      <c r="F53" s="234">
        <f t="shared" si="7"/>
        <v>0</v>
      </c>
      <c r="G53" s="234">
        <f t="shared" si="8"/>
        <v>0</v>
      </c>
    </row>
    <row r="54" spans="1:7">
      <c r="A54" s="182"/>
      <c r="B54" s="247"/>
      <c r="C54" s="258">
        <f t="shared" si="5"/>
        <v>0</v>
      </c>
      <c r="D54" s="247"/>
      <c r="E54" s="234">
        <f t="shared" si="6"/>
        <v>0</v>
      </c>
      <c r="F54" s="234">
        <f t="shared" si="7"/>
        <v>0</v>
      </c>
      <c r="G54" s="234">
        <f t="shared" si="8"/>
        <v>0</v>
      </c>
    </row>
    <row r="55" spans="1:7">
      <c r="A55" s="182"/>
      <c r="B55" s="247"/>
      <c r="C55" s="258">
        <f t="shared" si="5"/>
        <v>0</v>
      </c>
      <c r="D55" s="247"/>
      <c r="E55" s="234">
        <f t="shared" si="6"/>
        <v>0</v>
      </c>
      <c r="F55" s="234">
        <f t="shared" si="7"/>
        <v>0</v>
      </c>
      <c r="G55" s="234">
        <f t="shared" si="8"/>
        <v>0</v>
      </c>
    </row>
    <row r="56" spans="1:7">
      <c r="A56" s="382" t="s">
        <v>170</v>
      </c>
      <c r="B56" s="234">
        <f>SUM(B44:B55)</f>
        <v>0</v>
      </c>
      <c r="C56" s="234">
        <f>SUM(C44:C55)</f>
        <v>0</v>
      </c>
      <c r="D56" s="178"/>
      <c r="E56" s="234">
        <f>SUM(E44:E55)</f>
        <v>0</v>
      </c>
      <c r="F56" s="234">
        <f>SUM(F44:F55)</f>
        <v>0</v>
      </c>
      <c r="G56" s="234">
        <f>SUM(G44:G55)</f>
        <v>0</v>
      </c>
    </row>
    <row r="59" spans="1:7">
      <c r="A59" t="s">
        <v>193</v>
      </c>
      <c r="C59" s="3">
        <f>SUM(C39+C56)</f>
        <v>0</v>
      </c>
    </row>
    <row r="60" spans="1:7" ht="18">
      <c r="A60" t="s">
        <v>405</v>
      </c>
      <c r="C60" s="3">
        <f>SUM(G39+G56)</f>
        <v>0</v>
      </c>
    </row>
    <row r="63" spans="1:7">
      <c r="A63" s="524" t="s">
        <v>530</v>
      </c>
    </row>
  </sheetData>
  <mergeCells count="1">
    <mergeCell ref="A3:G3"/>
  </mergeCells>
  <phoneticPr fontId="37" type="noConversion"/>
  <dataValidations count="2">
    <dataValidation type="list" showInputMessage="1" showErrorMessage="1" sqref="A44:A55 A27:A38">
      <formula1>LandUse</formula1>
    </dataValidation>
    <dataValidation showInputMessage="1" showErrorMessage="1" sqref="C27:C39 B44:C55"/>
  </dataValidations>
  <pageMargins left="0.7" right="0.7" top="0.75" bottom="0.75" header="0.3" footer="0.3"/>
  <pageSetup orientation="portrait" horizontalDpi="4294967292" verticalDpi="4294967292"/>
  <headerFooter alignWithMargins="0"/>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
  <sheetViews>
    <sheetView showGridLines="0" topLeftCell="A7" zoomScaleNormal="100" workbookViewId="0">
      <selection activeCell="A10" sqref="A10"/>
    </sheetView>
  </sheetViews>
  <sheetFormatPr defaultColWidth="9.140625" defaultRowHeight="15"/>
  <cols>
    <col min="1" max="1" width="37.5703125" style="54" customWidth="1"/>
    <col min="2" max="2" width="9.42578125" style="54" customWidth="1"/>
    <col min="3" max="3" width="9.85546875" style="54" customWidth="1"/>
    <col min="4" max="4" width="21.5703125" style="54" bestFit="1" customWidth="1"/>
    <col min="5" max="5" width="10.140625" style="54" customWidth="1"/>
    <col min="6" max="6" width="9.140625" style="54"/>
    <col min="7" max="7" width="20.42578125" style="54" customWidth="1"/>
    <col min="8" max="8" width="10.140625" style="54" customWidth="1"/>
    <col min="9" max="9" width="7.5703125" style="54" customWidth="1"/>
    <col min="10" max="10" width="19.42578125" style="54" customWidth="1"/>
    <col min="11" max="11" width="12.140625" style="54" customWidth="1"/>
    <col min="12" max="16384" width="9.140625" style="54"/>
  </cols>
  <sheetData>
    <row r="1" spans="1:7" ht="33.75">
      <c r="A1" s="336" t="s">
        <v>194</v>
      </c>
    </row>
    <row r="2" spans="1:7">
      <c r="A2" s="62"/>
    </row>
    <row r="3" spans="1:7" ht="79.5" customHeight="1">
      <c r="A3" s="462" t="s">
        <v>406</v>
      </c>
      <c r="B3" s="463"/>
      <c r="C3" s="464"/>
      <c r="D3" s="464"/>
      <c r="E3" s="464"/>
      <c r="F3" s="464"/>
      <c r="G3" s="465"/>
    </row>
    <row r="4" spans="1:7">
      <c r="A4" s="63"/>
    </row>
    <row r="5" spans="1:7">
      <c r="A5" s="383" t="s">
        <v>195</v>
      </c>
    </row>
    <row r="6" spans="1:7" ht="28.5" customHeight="1">
      <c r="A6" s="334" t="s">
        <v>440</v>
      </c>
      <c r="B6" s="359"/>
    </row>
    <row r="7" spans="1:7" ht="28.5" customHeight="1">
      <c r="A7" s="334" t="s">
        <v>196</v>
      </c>
      <c r="B7" s="335"/>
    </row>
    <row r="8" spans="1:7" ht="28.5" customHeight="1">
      <c r="A8" s="384" t="s">
        <v>197</v>
      </c>
      <c r="B8" s="335">
        <f>B6*B7</f>
        <v>0</v>
      </c>
    </row>
    <row r="9" spans="1:7">
      <c r="B9" s="59"/>
    </row>
    <row r="10" spans="1:7">
      <c r="A10" s="524" t="s">
        <v>530</v>
      </c>
      <c r="B10" s="60"/>
    </row>
  </sheetData>
  <sheetProtection insertRows="0"/>
  <mergeCells count="1">
    <mergeCell ref="A3:G3"/>
  </mergeCells>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sheetPr>
  <dimension ref="A1:L35"/>
  <sheetViews>
    <sheetView showGridLines="0" topLeftCell="A13" workbookViewId="0">
      <selection activeCell="B33" sqref="B33"/>
    </sheetView>
  </sheetViews>
  <sheetFormatPr defaultColWidth="9.140625" defaultRowHeight="15"/>
  <cols>
    <col min="1" max="1" width="4.42578125" style="54" customWidth="1"/>
    <col min="2" max="2" width="24.5703125" style="54" customWidth="1"/>
    <col min="3" max="3" width="9.42578125" style="54" customWidth="1"/>
    <col min="4" max="4" width="8" style="54" customWidth="1"/>
    <col min="5" max="5" width="27.85546875" style="54" customWidth="1"/>
    <col min="6" max="6" width="9.42578125" style="54" customWidth="1"/>
    <col min="7" max="7" width="8" style="54" customWidth="1"/>
    <col min="8" max="8" width="26" style="54" bestFit="1" customWidth="1"/>
    <col min="9" max="9" width="10.140625" style="54" customWidth="1"/>
    <col min="10" max="10" width="8" style="54" customWidth="1"/>
    <col min="11" max="11" width="26.42578125" style="54" customWidth="1"/>
    <col min="12" max="17" width="9.140625" style="54"/>
    <col min="18" max="18" width="10.42578125" style="54" customWidth="1"/>
    <col min="19" max="19" width="12.5703125" style="54" customWidth="1"/>
    <col min="20" max="20" width="12.140625" style="54" customWidth="1"/>
    <col min="21" max="16384" width="9.140625" style="54"/>
  </cols>
  <sheetData>
    <row r="1" spans="1:12" ht="33.75">
      <c r="A1" s="336" t="s">
        <v>441</v>
      </c>
      <c r="B1" s="62"/>
    </row>
    <row r="2" spans="1:12" ht="6" customHeight="1">
      <c r="B2" s="62"/>
    </row>
    <row r="3" spans="1:12" ht="69.75" customHeight="1">
      <c r="A3" s="466" t="s">
        <v>402</v>
      </c>
      <c r="B3" s="466"/>
      <c r="C3" s="466"/>
      <c r="D3" s="466"/>
      <c r="E3" s="466"/>
      <c r="F3" s="466"/>
      <c r="G3" s="466"/>
      <c r="H3" s="466"/>
      <c r="I3" s="466"/>
      <c r="J3" s="466"/>
      <c r="K3" s="466"/>
      <c r="L3" s="466"/>
    </row>
    <row r="4" spans="1:12" ht="12.75" customHeight="1" thickBot="1">
      <c r="B4" s="63"/>
    </row>
    <row r="5" spans="1:12">
      <c r="A5" s="195"/>
      <c r="B5" s="351"/>
      <c r="C5" s="337"/>
      <c r="D5" s="337"/>
      <c r="E5" s="337"/>
      <c r="F5" s="337"/>
      <c r="G5" s="338"/>
    </row>
    <row r="6" spans="1:12" ht="18" customHeight="1">
      <c r="A6" s="195"/>
      <c r="B6" s="385" t="s">
        <v>442</v>
      </c>
      <c r="C6" s="195"/>
      <c r="D6" s="195"/>
      <c r="E6" s="195"/>
      <c r="F6" s="195"/>
      <c r="G6" s="339"/>
      <c r="H6" s="75"/>
      <c r="I6" s="75"/>
      <c r="J6" s="75"/>
      <c r="K6" s="75"/>
    </row>
    <row r="7" spans="1:12" ht="18">
      <c r="A7" s="195"/>
      <c r="B7" s="352" t="s">
        <v>199</v>
      </c>
      <c r="C7" s="66">
        <f>'ข้อมูลค่าอัตโนมัติ Default data'!$B7</f>
        <v>3.12</v>
      </c>
      <c r="D7" s="195"/>
      <c r="E7" s="65" t="s">
        <v>201</v>
      </c>
      <c r="F7" s="358">
        <v>0</v>
      </c>
      <c r="G7" s="340"/>
      <c r="H7" s="69"/>
      <c r="I7" s="69"/>
      <c r="J7" s="69"/>
      <c r="K7" s="78"/>
    </row>
    <row r="8" spans="1:12" ht="18">
      <c r="A8" s="195"/>
      <c r="B8" s="352" t="s">
        <v>200</v>
      </c>
      <c r="C8" s="341">
        <f>'ข้อมูลค่าอัตโนมัติ Default data'!B8</f>
        <v>2.75</v>
      </c>
      <c r="D8" s="195"/>
      <c r="E8" s="65" t="s">
        <v>206</v>
      </c>
      <c r="F8" s="358">
        <v>0</v>
      </c>
      <c r="G8" s="342"/>
    </row>
    <row r="9" spans="1:12" ht="15.75" thickBot="1">
      <c r="A9" s="195"/>
      <c r="B9" s="353"/>
      <c r="C9" s="344"/>
      <c r="D9" s="345"/>
      <c r="E9" s="343"/>
      <c r="F9" s="346"/>
      <c r="G9" s="347"/>
    </row>
    <row r="10" spans="1:12">
      <c r="B10" s="65"/>
      <c r="C10" s="55"/>
      <c r="E10" s="65"/>
      <c r="F10" s="67"/>
    </row>
    <row r="11" spans="1:12">
      <c r="B11" s="386" t="s">
        <v>202</v>
      </c>
      <c r="C11" s="55"/>
    </row>
    <row r="12" spans="1:12">
      <c r="B12" s="467" t="s">
        <v>203</v>
      </c>
      <c r="C12" s="468"/>
      <c r="E12" s="467" t="s">
        <v>204</v>
      </c>
      <c r="F12" s="468"/>
      <c r="H12" s="467" t="s">
        <v>205</v>
      </c>
      <c r="I12" s="468"/>
      <c r="K12" s="467" t="s">
        <v>207</v>
      </c>
      <c r="L12" s="468"/>
    </row>
    <row r="13" spans="1:12" ht="18.75" customHeight="1">
      <c r="B13" s="348" t="s">
        <v>208</v>
      </c>
      <c r="C13" s="356"/>
      <c r="D13" s="349"/>
      <c r="E13" s="348" t="s">
        <v>208</v>
      </c>
      <c r="F13" s="356"/>
      <c r="G13" s="349"/>
      <c r="H13" s="348" t="s">
        <v>208</v>
      </c>
      <c r="I13" s="357"/>
      <c r="J13" s="349"/>
      <c r="K13" s="348" t="s">
        <v>208</v>
      </c>
      <c r="L13" s="356"/>
    </row>
    <row r="14" spans="1:12" ht="18.75" customHeight="1">
      <c r="B14" s="349" t="s">
        <v>209</v>
      </c>
      <c r="C14" s="350">
        <f>C13*'1.การปลดปล่อย GHG จาก LUC'!C59</f>
        <v>0</v>
      </c>
      <c r="D14" s="349"/>
      <c r="E14" s="349" t="s">
        <v>209</v>
      </c>
      <c r="F14" s="350">
        <f>F13*'1.การปลดปล่อย GHG จาก LUC'!C59</f>
        <v>0</v>
      </c>
      <c r="G14" s="349"/>
      <c r="H14" s="349" t="s">
        <v>209</v>
      </c>
      <c r="I14" s="350">
        <f>I13*'1.การปลดปล่อย GHG จาก LUC'!C59</f>
        <v>0</v>
      </c>
      <c r="J14" s="349"/>
      <c r="K14" s="349" t="s">
        <v>403</v>
      </c>
      <c r="L14" s="350">
        <f>L13*'1.การปลดปล่อย GHG จาก LUC'!C59</f>
        <v>0</v>
      </c>
    </row>
    <row r="15" spans="1:12">
      <c r="B15" s="89"/>
      <c r="C15" s="86"/>
    </row>
    <row r="16" spans="1:12">
      <c r="B16" s="387" t="s">
        <v>443</v>
      </c>
      <c r="C16" s="88"/>
    </row>
    <row r="17" spans="2:6" ht="18">
      <c r="B17" s="80" t="s">
        <v>210</v>
      </c>
      <c r="C17" s="122">
        <f>(C14*C7+F14*C8+I14*F7+L14*F8)/1000</f>
        <v>0</v>
      </c>
    </row>
    <row r="18" spans="2:6">
      <c r="B18" s="80"/>
      <c r="C18" s="85"/>
    </row>
    <row r="19" spans="2:6" hidden="1">
      <c r="B19" s="135" t="s">
        <v>94</v>
      </c>
      <c r="C19" s="137"/>
      <c r="D19" s="135"/>
      <c r="E19" s="135" t="s">
        <v>89</v>
      </c>
      <c r="F19" s="135"/>
    </row>
    <row r="20" spans="2:6" hidden="1">
      <c r="B20" s="148" t="s">
        <v>61</v>
      </c>
      <c r="C20" s="143" t="e">
        <f>#REF!</f>
        <v>#REF!</v>
      </c>
      <c r="D20" s="135"/>
      <c r="E20" s="135" t="str">
        <f t="shared" ref="E20:F24" si="0">B20</f>
        <v>Outgrower fuel consumption l/yr</v>
      </c>
      <c r="F20" s="143" t="e">
        <f t="shared" si="0"/>
        <v>#REF!</v>
      </c>
    </row>
    <row r="21" spans="2:6" hidden="1">
      <c r="B21" s="155" t="e">
        <f>#REF!</f>
        <v>#REF!</v>
      </c>
      <c r="C21" s="152"/>
      <c r="D21" s="135"/>
      <c r="E21" s="142" t="e">
        <f t="shared" si="0"/>
        <v>#REF!</v>
      </c>
      <c r="F21" s="154"/>
    </row>
    <row r="22" spans="2:6" hidden="1">
      <c r="B22" s="155" t="e">
        <f>#REF!</f>
        <v>#REF!</v>
      </c>
      <c r="C22" s="152"/>
      <c r="D22" s="135"/>
      <c r="E22" s="142" t="e">
        <f t="shared" si="0"/>
        <v>#REF!</v>
      </c>
      <c r="F22" s="154"/>
    </row>
    <row r="23" spans="2:6" hidden="1">
      <c r="B23" s="155" t="e">
        <f>#REF!</f>
        <v>#REF!</v>
      </c>
      <c r="C23" s="152"/>
      <c r="D23" s="135"/>
      <c r="E23" s="142" t="e">
        <f t="shared" si="0"/>
        <v>#REF!</v>
      </c>
      <c r="F23" s="154"/>
    </row>
    <row r="24" spans="2:6" hidden="1">
      <c r="B24" s="155" t="e">
        <f>#REF!</f>
        <v>#REF!</v>
      </c>
      <c r="C24" s="152"/>
      <c r="D24" s="135"/>
      <c r="E24" s="142" t="e">
        <f t="shared" si="0"/>
        <v>#REF!</v>
      </c>
      <c r="F24" s="154"/>
    </row>
    <row r="25" spans="2:6" hidden="1">
      <c r="B25" s="155"/>
      <c r="C25" s="159"/>
      <c r="D25" s="135"/>
      <c r="E25" s="135"/>
      <c r="F25" s="135"/>
    </row>
    <row r="26" spans="2:6" hidden="1">
      <c r="B26" s="160" t="s">
        <v>95</v>
      </c>
      <c r="C26" s="161" t="s">
        <v>92</v>
      </c>
      <c r="D26" s="144" t="s">
        <v>93</v>
      </c>
      <c r="E26" s="135"/>
      <c r="F26" s="135"/>
    </row>
    <row r="27" spans="2:6" s="67" customFormat="1" hidden="1">
      <c r="B27" s="138" t="s">
        <v>90</v>
      </c>
      <c r="C27" s="146">
        <f>SUM(C21:C24)</f>
        <v>0</v>
      </c>
      <c r="D27" s="137" t="e">
        <f>C27/#REF!</f>
        <v>#REF!</v>
      </c>
      <c r="E27" s="135"/>
      <c r="F27" s="135"/>
    </row>
    <row r="28" spans="2:6" hidden="1">
      <c r="B28" s="138" t="s">
        <v>91</v>
      </c>
      <c r="C28" s="136">
        <f>SUM(F21:F24)</f>
        <v>0</v>
      </c>
      <c r="D28" s="137" t="e">
        <f>C28/#REF!</f>
        <v>#REF!</v>
      </c>
      <c r="E28" s="135"/>
      <c r="F28" s="135"/>
    </row>
    <row r="29" spans="2:6" hidden="1">
      <c r="B29" s="138"/>
      <c r="C29" s="136"/>
      <c r="D29" s="135"/>
      <c r="E29" s="135"/>
      <c r="F29" s="135"/>
    </row>
    <row r="30" spans="2:6" ht="18" hidden="1">
      <c r="B30" s="138" t="s">
        <v>49</v>
      </c>
      <c r="C30" s="137" t="e">
        <f>(D27*C7+D28*C8)/1000</f>
        <v>#REF!</v>
      </c>
      <c r="D30" s="135"/>
      <c r="E30" s="135"/>
      <c r="F30" s="135"/>
    </row>
    <row r="31" spans="2:6" ht="18" hidden="1">
      <c r="B31" s="138" t="s">
        <v>74</v>
      </c>
      <c r="C31" s="153">
        <f>(C27*$C7+C28*C8)/1000</f>
        <v>0</v>
      </c>
      <c r="D31" s="135"/>
      <c r="E31" s="135"/>
      <c r="F31" s="135"/>
    </row>
    <row r="33" spans="2:6">
      <c r="B33" s="524" t="s">
        <v>530</v>
      </c>
      <c r="E33" s="67"/>
      <c r="F33" s="67"/>
    </row>
    <row r="34" spans="2:6">
      <c r="F34" s="130"/>
    </row>
    <row r="35" spans="2:6">
      <c r="F35" s="56"/>
    </row>
  </sheetData>
  <sheetProtection formatCells="0" formatColumns="0" formatRows="0" insertColumns="0" insertRows="0"/>
  <customSheetViews>
    <customSheetView guid="{E65377FD-65C5-4E48-ADBC-1C49981F2400}" topLeftCell="A10">
      <selection activeCell="D17" sqref="D17"/>
      <pageMargins left="0.7" right="0.7" top="0.75" bottom="0.75" header="0.3" footer="0.3"/>
      <pageSetup orientation="portrait"/>
      <headerFooter alignWithMargins="0"/>
    </customSheetView>
  </customSheetViews>
  <mergeCells count="5">
    <mergeCell ref="A3:L3"/>
    <mergeCell ref="B12:C12"/>
    <mergeCell ref="E12:F12"/>
    <mergeCell ref="H12:I12"/>
    <mergeCell ref="K12:L12"/>
  </mergeCells>
  <pageMargins left="0.7" right="0.7" top="0.75" bottom="0.75" header="0.3" footer="0.3"/>
  <pageSetup orientation="portrait"/>
  <headerFooter alignWithMargins="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G34"/>
  <sheetViews>
    <sheetView showGridLines="0" topLeftCell="B16" zoomScaleNormal="100" workbookViewId="0">
      <selection activeCell="B34" sqref="B34"/>
    </sheetView>
  </sheetViews>
  <sheetFormatPr defaultColWidth="9.140625" defaultRowHeight="15"/>
  <cols>
    <col min="1" max="1" width="69.85546875" style="54" customWidth="1"/>
    <col min="2" max="2" width="7.42578125" style="54" bestFit="1" customWidth="1"/>
    <col min="3" max="3" width="5" style="54" bestFit="1" customWidth="1"/>
    <col min="4" max="4" width="5.42578125" style="54" bestFit="1" customWidth="1"/>
    <col min="5" max="5" width="4.5703125" style="54" customWidth="1"/>
    <col min="6" max="6" width="5.42578125" style="54" customWidth="1"/>
    <col min="7" max="7" width="8.42578125" style="54" bestFit="1" customWidth="1"/>
    <col min="8" max="8" width="4.85546875" style="54" customWidth="1"/>
    <col min="9" max="9" width="5" style="54" customWidth="1"/>
    <col min="10" max="10" width="4.85546875" style="54" customWidth="1"/>
    <col min="11" max="11" width="5.42578125" style="54" customWidth="1"/>
    <col min="12" max="12" width="5.140625" style="54" customWidth="1"/>
    <col min="13" max="13" width="5.42578125" style="54" customWidth="1"/>
    <col min="14" max="14" width="5.140625" style="54" customWidth="1"/>
    <col min="15" max="15" width="5" style="54" customWidth="1"/>
    <col min="16" max="16" width="5.42578125" style="54" customWidth="1"/>
    <col min="17" max="17" width="6" style="54" customWidth="1"/>
    <col min="18" max="18" width="5.85546875" style="54" customWidth="1"/>
    <col min="19" max="19" width="5" style="54" customWidth="1"/>
    <col min="20" max="20" width="6.140625" style="54" customWidth="1"/>
    <col min="21" max="21" width="5.42578125" style="54" customWidth="1"/>
    <col min="22" max="22" width="5.140625" style="54" customWidth="1"/>
    <col min="23" max="23" width="5" style="54" customWidth="1"/>
    <col min="24" max="26" width="5.42578125" style="54" customWidth="1"/>
    <col min="27" max="27" width="6.42578125" style="54" customWidth="1"/>
    <col min="28" max="28" width="6" style="54" customWidth="1"/>
    <col min="29" max="29" width="6.140625" style="54" customWidth="1"/>
    <col min="30" max="30" width="5.5703125" style="54" customWidth="1"/>
    <col min="31" max="31" width="5.42578125" style="54" customWidth="1"/>
    <col min="32" max="32" width="10.140625" style="54" customWidth="1"/>
    <col min="33" max="33" width="8" style="54" customWidth="1"/>
    <col min="34" max="16384" width="9.140625" style="54"/>
  </cols>
  <sheetData>
    <row r="1" spans="1:30" ht="41.25" customHeight="1">
      <c r="A1" s="336" t="s">
        <v>211</v>
      </c>
    </row>
    <row r="2" spans="1:30" ht="39" customHeight="1">
      <c r="A2" s="469" t="s">
        <v>407</v>
      </c>
      <c r="B2" s="470"/>
      <c r="C2" s="470"/>
      <c r="D2" s="470"/>
      <c r="E2" s="470"/>
      <c r="F2" s="470"/>
      <c r="G2" s="470"/>
      <c r="H2" s="470"/>
      <c r="I2" s="470"/>
      <c r="J2" s="470"/>
      <c r="K2" s="470"/>
      <c r="L2" s="470"/>
      <c r="M2" s="470"/>
      <c r="N2" s="470"/>
      <c r="O2" s="470"/>
      <c r="P2" s="470"/>
      <c r="Q2" s="470"/>
      <c r="R2" s="470"/>
      <c r="S2" s="470"/>
      <c r="T2" s="470"/>
      <c r="U2" s="470"/>
      <c r="V2" s="471"/>
      <c r="W2" s="32"/>
      <c r="X2" s="90"/>
      <c r="Y2" s="90"/>
      <c r="Z2" s="90"/>
      <c r="AA2" s="90"/>
      <c r="AB2" s="90"/>
      <c r="AC2" s="90"/>
      <c r="AD2" s="90"/>
    </row>
    <row r="3" spans="1:30" ht="21" customHeight="1">
      <c r="A3" s="472"/>
      <c r="B3" s="473"/>
      <c r="C3" s="473"/>
      <c r="D3" s="473"/>
      <c r="E3" s="473"/>
      <c r="F3" s="473"/>
      <c r="G3" s="473"/>
      <c r="H3" s="473"/>
      <c r="I3" s="473"/>
      <c r="J3" s="473"/>
      <c r="K3" s="473"/>
      <c r="L3" s="473"/>
      <c r="M3" s="473"/>
      <c r="N3" s="473"/>
      <c r="O3" s="473"/>
      <c r="P3" s="473"/>
      <c r="Q3" s="473"/>
      <c r="R3" s="473"/>
      <c r="S3" s="473"/>
      <c r="T3" s="473"/>
      <c r="U3" s="473"/>
      <c r="V3" s="474"/>
      <c r="W3" s="32"/>
      <c r="X3" s="90"/>
      <c r="Y3" s="90"/>
      <c r="Z3" s="90"/>
      <c r="AA3" s="90"/>
      <c r="AB3" s="90"/>
      <c r="AC3" s="90"/>
      <c r="AD3" s="90"/>
    </row>
    <row r="4" spans="1:30">
      <c r="A4" s="68"/>
    </row>
    <row r="5" spans="1:30">
      <c r="A5" s="388" t="s">
        <v>444</v>
      </c>
      <c r="R5" s="55"/>
      <c r="S5" s="55"/>
      <c r="T5" s="55"/>
      <c r="U5" s="55"/>
    </row>
    <row r="6" spans="1:30">
      <c r="A6" s="390" t="s">
        <v>445</v>
      </c>
      <c r="R6" s="55"/>
      <c r="S6" s="55"/>
      <c r="T6" s="55"/>
      <c r="U6" s="55"/>
    </row>
    <row r="7" spans="1:30">
      <c r="A7" s="63"/>
      <c r="R7" s="55"/>
      <c r="S7" s="55"/>
      <c r="T7" s="55"/>
      <c r="U7" s="55"/>
    </row>
    <row r="8" spans="1:30">
      <c r="R8" s="55"/>
      <c r="S8" s="55"/>
      <c r="T8" s="55"/>
      <c r="U8" s="55"/>
    </row>
    <row r="9" spans="1:30">
      <c r="A9" s="389" t="s">
        <v>168</v>
      </c>
      <c r="R9" s="55"/>
      <c r="S9" s="55"/>
      <c r="T9" s="55"/>
      <c r="U9" s="55"/>
    </row>
    <row r="10" spans="1:30" ht="30">
      <c r="A10" s="391" t="s">
        <v>447</v>
      </c>
      <c r="B10" s="355"/>
      <c r="R10" s="55"/>
      <c r="S10" s="55"/>
      <c r="T10" s="55"/>
      <c r="U10" s="55"/>
    </row>
    <row r="11" spans="1:30">
      <c r="A11" s="391" t="s">
        <v>448</v>
      </c>
      <c r="B11" s="188">
        <f>IF(B10="N","100",)</f>
        <v>0</v>
      </c>
      <c r="R11" s="55"/>
      <c r="S11" s="55"/>
      <c r="T11" s="55"/>
      <c r="U11" s="55"/>
    </row>
    <row r="12" spans="1:30">
      <c r="A12" s="391" t="s">
        <v>449</v>
      </c>
      <c r="B12" s="189">
        <f>IF(B10="P","75",)</f>
        <v>0</v>
      </c>
      <c r="R12" s="55"/>
      <c r="S12" s="55"/>
      <c r="T12" s="55"/>
      <c r="U12" s="55"/>
    </row>
    <row r="13" spans="1:30" ht="15" customHeight="1">
      <c r="A13" s="391" t="s">
        <v>450</v>
      </c>
      <c r="B13" s="189">
        <f>IF(B10="Y","60",)</f>
        <v>0</v>
      </c>
      <c r="R13" s="55"/>
      <c r="S13" s="55"/>
      <c r="T13" s="55"/>
      <c r="U13" s="55"/>
    </row>
    <row r="14" spans="1:30" ht="15" customHeight="1">
      <c r="A14" s="391" t="s">
        <v>451</v>
      </c>
      <c r="B14" s="179">
        <f>B11*0.91</f>
        <v>0</v>
      </c>
      <c r="R14" s="55"/>
      <c r="S14" s="55"/>
      <c r="T14" s="55"/>
      <c r="U14" s="55"/>
    </row>
    <row r="15" spans="1:30" ht="15" customHeight="1">
      <c r="A15" s="92" t="s">
        <v>213</v>
      </c>
      <c r="B15" s="181">
        <f>B12*0.91</f>
        <v>0</v>
      </c>
      <c r="R15" s="55"/>
      <c r="S15" s="55"/>
      <c r="T15" s="55"/>
      <c r="U15" s="55"/>
    </row>
    <row r="16" spans="1:30" ht="30">
      <c r="A16" s="391" t="s">
        <v>452</v>
      </c>
      <c r="B16" s="180">
        <f>B13*0.91</f>
        <v>0</v>
      </c>
      <c r="R16" s="55"/>
      <c r="S16" s="55"/>
      <c r="T16" s="55"/>
      <c r="U16" s="55"/>
    </row>
    <row r="17" spans="1:33">
      <c r="A17" s="92"/>
      <c r="B17" s="176"/>
      <c r="C17" s="93"/>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row>
    <row r="18" spans="1:33" ht="18">
      <c r="A18" s="392" t="s">
        <v>212</v>
      </c>
      <c r="B18" s="96">
        <f>(B14*'1.การปลดปล่อย GHG จาก LUC'!B56)+(B15*'1.การปลดปล่อย GHG จาก LUC'!B56)+(B16*'1.การปลดปล่อย GHG จาก LUC'!B56)</f>
        <v>0</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row>
    <row r="19" spans="1:33">
      <c r="A19" s="94"/>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row>
    <row r="20" spans="1:33">
      <c r="A20" s="67"/>
      <c r="B20" s="99"/>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row>
    <row r="21" spans="1:33">
      <c r="A21" s="80"/>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row>
    <row r="22" spans="1:33">
      <c r="A22" s="67"/>
      <c r="B22" s="99"/>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67"/>
      <c r="AG22" s="67"/>
    </row>
    <row r="23" spans="1:33">
      <c r="A23" s="67"/>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1"/>
      <c r="AG23" s="67"/>
    </row>
    <row r="24" spans="1:33">
      <c r="A24" s="95"/>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102"/>
      <c r="AG24" s="84"/>
    </row>
    <row r="25" spans="1:33">
      <c r="A25" s="67"/>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83"/>
      <c r="AB25" s="67"/>
      <c r="AC25" s="67"/>
      <c r="AD25" s="67"/>
      <c r="AE25" s="67"/>
      <c r="AF25" s="102"/>
      <c r="AG25" s="67"/>
    </row>
    <row r="26" spans="1:33" hidden="1">
      <c r="A26" s="163" t="s">
        <v>27</v>
      </c>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44"/>
      <c r="AB26" s="135"/>
      <c r="AC26" s="135"/>
      <c r="AD26" s="135"/>
      <c r="AE26" s="135"/>
      <c r="AF26" s="135"/>
      <c r="AG26" s="135"/>
    </row>
    <row r="27" spans="1:33" hidden="1">
      <c r="A27" s="135" t="s">
        <v>0</v>
      </c>
      <c r="B27" s="143" t="e">
        <f>#REF!</f>
        <v>#REF!</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44"/>
      <c r="AB27" s="135"/>
      <c r="AC27" s="135"/>
      <c r="AD27" s="135"/>
      <c r="AE27" s="135"/>
      <c r="AF27" s="135"/>
      <c r="AG27" s="135"/>
    </row>
    <row r="28" spans="1:33" hidden="1">
      <c r="A28" s="138" t="s">
        <v>48</v>
      </c>
      <c r="B28" s="135">
        <v>1</v>
      </c>
      <c r="C28" s="135">
        <f t="shared" ref="C28:AB28" si="0">B28+1</f>
        <v>2</v>
      </c>
      <c r="D28" s="135">
        <f t="shared" si="0"/>
        <v>3</v>
      </c>
      <c r="E28" s="135">
        <f t="shared" si="0"/>
        <v>4</v>
      </c>
      <c r="F28" s="135">
        <f t="shared" si="0"/>
        <v>5</v>
      </c>
      <c r="G28" s="135">
        <f t="shared" si="0"/>
        <v>6</v>
      </c>
      <c r="H28" s="135">
        <f t="shared" si="0"/>
        <v>7</v>
      </c>
      <c r="I28" s="135">
        <f t="shared" si="0"/>
        <v>8</v>
      </c>
      <c r="J28" s="135">
        <f t="shared" si="0"/>
        <v>9</v>
      </c>
      <c r="K28" s="135">
        <f t="shared" si="0"/>
        <v>10</v>
      </c>
      <c r="L28" s="135">
        <f t="shared" si="0"/>
        <v>11</v>
      </c>
      <c r="M28" s="135">
        <f t="shared" si="0"/>
        <v>12</v>
      </c>
      <c r="N28" s="135">
        <f t="shared" si="0"/>
        <v>13</v>
      </c>
      <c r="O28" s="135">
        <f t="shared" si="0"/>
        <v>14</v>
      </c>
      <c r="P28" s="135">
        <f t="shared" si="0"/>
        <v>15</v>
      </c>
      <c r="Q28" s="135">
        <f t="shared" si="0"/>
        <v>16</v>
      </c>
      <c r="R28" s="135">
        <f t="shared" si="0"/>
        <v>17</v>
      </c>
      <c r="S28" s="135">
        <f t="shared" si="0"/>
        <v>18</v>
      </c>
      <c r="T28" s="135">
        <f t="shared" si="0"/>
        <v>19</v>
      </c>
      <c r="U28" s="135">
        <f t="shared" si="0"/>
        <v>20</v>
      </c>
      <c r="V28" s="135">
        <f t="shared" si="0"/>
        <v>21</v>
      </c>
      <c r="W28" s="135">
        <f t="shared" si="0"/>
        <v>22</v>
      </c>
      <c r="X28" s="135">
        <f t="shared" si="0"/>
        <v>23</v>
      </c>
      <c r="Y28" s="135">
        <f t="shared" si="0"/>
        <v>24</v>
      </c>
      <c r="Z28" s="135">
        <f t="shared" si="0"/>
        <v>25</v>
      </c>
      <c r="AA28" s="135">
        <f t="shared" si="0"/>
        <v>26</v>
      </c>
      <c r="AB28" s="135">
        <f t="shared" si="0"/>
        <v>27</v>
      </c>
      <c r="AC28" s="135">
        <f>AB28+1</f>
        <v>28</v>
      </c>
      <c r="AD28" s="135">
        <f>AC28+1</f>
        <v>29</v>
      </c>
      <c r="AE28" s="135">
        <f>AD28+1</f>
        <v>30</v>
      </c>
      <c r="AF28" s="135"/>
      <c r="AG28" s="135"/>
    </row>
    <row r="29" spans="1:33" hidden="1">
      <c r="A29" s="135" t="s">
        <v>30</v>
      </c>
      <c r="B29" s="143" t="e">
        <f>#REF!</f>
        <v>#REF!</v>
      </c>
      <c r="C29" s="145" t="e">
        <f>B29-1</f>
        <v>#REF!</v>
      </c>
      <c r="D29" s="145" t="e">
        <f t="shared" ref="D29:AE29" si="1">C29-1</f>
        <v>#REF!</v>
      </c>
      <c r="E29" s="145" t="e">
        <f t="shared" si="1"/>
        <v>#REF!</v>
      </c>
      <c r="F29" s="145" t="e">
        <f t="shared" si="1"/>
        <v>#REF!</v>
      </c>
      <c r="G29" s="145" t="e">
        <f t="shared" si="1"/>
        <v>#REF!</v>
      </c>
      <c r="H29" s="145" t="e">
        <f t="shared" si="1"/>
        <v>#REF!</v>
      </c>
      <c r="I29" s="145" t="e">
        <f t="shared" si="1"/>
        <v>#REF!</v>
      </c>
      <c r="J29" s="145" t="e">
        <f t="shared" si="1"/>
        <v>#REF!</v>
      </c>
      <c r="K29" s="145" t="e">
        <f t="shared" si="1"/>
        <v>#REF!</v>
      </c>
      <c r="L29" s="145" t="e">
        <f t="shared" si="1"/>
        <v>#REF!</v>
      </c>
      <c r="M29" s="145" t="e">
        <f t="shared" si="1"/>
        <v>#REF!</v>
      </c>
      <c r="N29" s="145" t="e">
        <f t="shared" si="1"/>
        <v>#REF!</v>
      </c>
      <c r="O29" s="145" t="e">
        <f t="shared" si="1"/>
        <v>#REF!</v>
      </c>
      <c r="P29" s="145" t="e">
        <f t="shared" si="1"/>
        <v>#REF!</v>
      </c>
      <c r="Q29" s="145" t="e">
        <f t="shared" si="1"/>
        <v>#REF!</v>
      </c>
      <c r="R29" s="145" t="e">
        <f t="shared" si="1"/>
        <v>#REF!</v>
      </c>
      <c r="S29" s="145" t="e">
        <f t="shared" si="1"/>
        <v>#REF!</v>
      </c>
      <c r="T29" s="145" t="e">
        <f t="shared" si="1"/>
        <v>#REF!</v>
      </c>
      <c r="U29" s="145" t="e">
        <f t="shared" si="1"/>
        <v>#REF!</v>
      </c>
      <c r="V29" s="145" t="e">
        <f t="shared" si="1"/>
        <v>#REF!</v>
      </c>
      <c r="W29" s="145" t="e">
        <f t="shared" si="1"/>
        <v>#REF!</v>
      </c>
      <c r="X29" s="145" t="e">
        <f t="shared" si="1"/>
        <v>#REF!</v>
      </c>
      <c r="Y29" s="145" t="e">
        <f t="shared" si="1"/>
        <v>#REF!</v>
      </c>
      <c r="Z29" s="145" t="e">
        <f t="shared" si="1"/>
        <v>#REF!</v>
      </c>
      <c r="AA29" s="145" t="e">
        <f t="shared" si="1"/>
        <v>#REF!</v>
      </c>
      <c r="AB29" s="145" t="e">
        <f t="shared" si="1"/>
        <v>#REF!</v>
      </c>
      <c r="AC29" s="145" t="e">
        <f t="shared" si="1"/>
        <v>#REF!</v>
      </c>
      <c r="AD29" s="145" t="e">
        <f t="shared" si="1"/>
        <v>#REF!</v>
      </c>
      <c r="AE29" s="145" t="e">
        <f t="shared" si="1"/>
        <v>#REF!</v>
      </c>
      <c r="AF29" s="135"/>
      <c r="AG29" s="135"/>
    </row>
    <row r="30" spans="1:33" ht="18" hidden="1">
      <c r="A30" s="135" t="s">
        <v>19</v>
      </c>
      <c r="B30" s="162" t="e">
        <f>#REF!</f>
        <v>#REF!</v>
      </c>
      <c r="C30" s="162" t="e">
        <f>#REF!</f>
        <v>#REF!</v>
      </c>
      <c r="D30" s="162" t="e">
        <f>#REF!</f>
        <v>#REF!</v>
      </c>
      <c r="E30" s="162" t="e">
        <f>#REF!</f>
        <v>#REF!</v>
      </c>
      <c r="F30" s="162" t="e">
        <f>#REF!</f>
        <v>#REF!</v>
      </c>
      <c r="G30" s="162" t="e">
        <f>#REF!</f>
        <v>#REF!</v>
      </c>
      <c r="H30" s="162" t="e">
        <f>#REF!</f>
        <v>#REF!</v>
      </c>
      <c r="I30" s="162" t="e">
        <f>#REF!</f>
        <v>#REF!</v>
      </c>
      <c r="J30" s="162" t="e">
        <f>#REF!</f>
        <v>#REF!</v>
      </c>
      <c r="K30" s="162" t="e">
        <f>#REF!</f>
        <v>#REF!</v>
      </c>
      <c r="L30" s="162" t="e">
        <f>#REF!</f>
        <v>#REF!</v>
      </c>
      <c r="M30" s="162" t="e">
        <f>#REF!</f>
        <v>#REF!</v>
      </c>
      <c r="N30" s="162" t="e">
        <f>#REF!</f>
        <v>#REF!</v>
      </c>
      <c r="O30" s="162" t="e">
        <f>#REF!</f>
        <v>#REF!</v>
      </c>
      <c r="P30" s="162" t="e">
        <f>#REF!</f>
        <v>#REF!</v>
      </c>
      <c r="Q30" s="162" t="e">
        <f>#REF!</f>
        <v>#REF!</v>
      </c>
      <c r="R30" s="162" t="e">
        <f>#REF!</f>
        <v>#REF!</v>
      </c>
      <c r="S30" s="162" t="e">
        <f>#REF!</f>
        <v>#REF!</v>
      </c>
      <c r="T30" s="162" t="e">
        <f>#REF!</f>
        <v>#REF!</v>
      </c>
      <c r="U30" s="162" t="e">
        <f>#REF!</f>
        <v>#REF!</v>
      </c>
      <c r="V30" s="162" t="e">
        <f>#REF!</f>
        <v>#REF!</v>
      </c>
      <c r="W30" s="162" t="e">
        <f>#REF!</f>
        <v>#REF!</v>
      </c>
      <c r="X30" s="162" t="e">
        <f>#REF!</f>
        <v>#REF!</v>
      </c>
      <c r="Y30" s="162" t="e">
        <f>#REF!</f>
        <v>#REF!</v>
      </c>
      <c r="Z30" s="162" t="e">
        <f>#REF!</f>
        <v>#REF!</v>
      </c>
      <c r="AA30" s="162" t="e">
        <f>#REF!</f>
        <v>#REF!</v>
      </c>
      <c r="AB30" s="162" t="e">
        <f>#REF!</f>
        <v>#REF!</v>
      </c>
      <c r="AC30" s="162" t="e">
        <f>#REF!</f>
        <v>#REF!</v>
      </c>
      <c r="AD30" s="162" t="e">
        <f>#REF!</f>
        <v>#REF!</v>
      </c>
      <c r="AE30" s="162" t="e">
        <f>#REF!</f>
        <v>#REF!</v>
      </c>
      <c r="AF30" s="151" t="s">
        <v>53</v>
      </c>
      <c r="AG30" s="135" t="s">
        <v>54</v>
      </c>
    </row>
    <row r="31" spans="1:33" ht="18" hidden="1">
      <c r="A31" s="164" t="s">
        <v>55</v>
      </c>
      <c r="B31" s="145" t="e">
        <f>B30*$B$17</f>
        <v>#REF!</v>
      </c>
      <c r="C31" s="145" t="e">
        <f t="shared" ref="C31:AE31" si="2">C30*$B$17</f>
        <v>#REF!</v>
      </c>
      <c r="D31" s="145" t="e">
        <f t="shared" si="2"/>
        <v>#REF!</v>
      </c>
      <c r="E31" s="145" t="e">
        <f t="shared" si="2"/>
        <v>#REF!</v>
      </c>
      <c r="F31" s="145" t="e">
        <f t="shared" si="2"/>
        <v>#REF!</v>
      </c>
      <c r="G31" s="145" t="e">
        <f t="shared" si="2"/>
        <v>#REF!</v>
      </c>
      <c r="H31" s="145" t="e">
        <f t="shared" si="2"/>
        <v>#REF!</v>
      </c>
      <c r="I31" s="145" t="e">
        <f t="shared" si="2"/>
        <v>#REF!</v>
      </c>
      <c r="J31" s="145" t="e">
        <f t="shared" si="2"/>
        <v>#REF!</v>
      </c>
      <c r="K31" s="145" t="e">
        <f t="shared" si="2"/>
        <v>#REF!</v>
      </c>
      <c r="L31" s="145" t="e">
        <f t="shared" si="2"/>
        <v>#REF!</v>
      </c>
      <c r="M31" s="145" t="e">
        <f t="shared" si="2"/>
        <v>#REF!</v>
      </c>
      <c r="N31" s="145" t="e">
        <f t="shared" si="2"/>
        <v>#REF!</v>
      </c>
      <c r="O31" s="145" t="e">
        <f t="shared" si="2"/>
        <v>#REF!</v>
      </c>
      <c r="P31" s="145" t="e">
        <f t="shared" si="2"/>
        <v>#REF!</v>
      </c>
      <c r="Q31" s="145" t="e">
        <f t="shared" si="2"/>
        <v>#REF!</v>
      </c>
      <c r="R31" s="145" t="e">
        <f t="shared" si="2"/>
        <v>#REF!</v>
      </c>
      <c r="S31" s="145" t="e">
        <f t="shared" si="2"/>
        <v>#REF!</v>
      </c>
      <c r="T31" s="145" t="e">
        <f t="shared" si="2"/>
        <v>#REF!</v>
      </c>
      <c r="U31" s="145" t="e">
        <f t="shared" si="2"/>
        <v>#REF!</v>
      </c>
      <c r="V31" s="145" t="e">
        <f t="shared" si="2"/>
        <v>#REF!</v>
      </c>
      <c r="W31" s="145" t="e">
        <f t="shared" si="2"/>
        <v>#REF!</v>
      </c>
      <c r="X31" s="145" t="e">
        <f t="shared" si="2"/>
        <v>#REF!</v>
      </c>
      <c r="Y31" s="145" t="e">
        <f t="shared" si="2"/>
        <v>#REF!</v>
      </c>
      <c r="Z31" s="145" t="e">
        <f t="shared" si="2"/>
        <v>#REF!</v>
      </c>
      <c r="AA31" s="145" t="e">
        <f t="shared" si="2"/>
        <v>#REF!</v>
      </c>
      <c r="AB31" s="145" t="e">
        <f t="shared" si="2"/>
        <v>#REF!</v>
      </c>
      <c r="AC31" s="145" t="e">
        <f t="shared" si="2"/>
        <v>#REF!</v>
      </c>
      <c r="AD31" s="145" t="e">
        <f t="shared" si="2"/>
        <v>#REF!</v>
      </c>
      <c r="AE31" s="145" t="e">
        <f t="shared" si="2"/>
        <v>#REF!</v>
      </c>
      <c r="AF31" s="165" t="e">
        <f>SUM(B31:AE31)</f>
        <v>#REF!</v>
      </c>
      <c r="AG31" s="137" t="e">
        <f>IF(#REF!=0,0,AF31/#REF!)</f>
        <v>#REF!</v>
      </c>
    </row>
    <row r="34" spans="2:2">
      <c r="B34" s="524" t="s">
        <v>530</v>
      </c>
    </row>
  </sheetData>
  <sheetProtection formatCells="0" formatColumns="0" formatRows="0" insertColumns="0" insertRows="0"/>
  <customSheetViews>
    <customSheetView guid="{E65377FD-65C5-4E48-ADBC-1C49981F2400}" topLeftCell="A7">
      <selection activeCell="B15" sqref="B15:B17"/>
      <pageMargins left="0.7" right="0.7" top="0.75" bottom="0.75" header="0.3" footer="0.3"/>
      <pageSetup orientation="portrait"/>
      <headerFooter alignWithMargins="0"/>
    </customSheetView>
  </customSheetViews>
  <mergeCells count="1">
    <mergeCell ref="A2:V3"/>
  </mergeCells>
  <pageMargins left="0.7" right="0.7" top="0.75" bottom="0.75" header="0.3" footer="0.3"/>
  <pageSetup orientation="portrait"/>
  <headerFooter alignWithMargins="0"/>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2:J272"/>
  <sheetViews>
    <sheetView topLeftCell="A256" zoomScaleNormal="100" workbookViewId="0">
      <selection activeCell="A270" sqref="A270"/>
    </sheetView>
  </sheetViews>
  <sheetFormatPr defaultColWidth="8.85546875" defaultRowHeight="15"/>
  <cols>
    <col min="1" max="1" width="16.5703125" customWidth="1"/>
    <col min="2" max="2" width="18.85546875" customWidth="1"/>
    <col min="3" max="3" width="15" customWidth="1"/>
    <col min="5" max="5" width="23.85546875" customWidth="1"/>
    <col min="6" max="6" width="20" customWidth="1"/>
    <col min="7" max="8" width="19.42578125" customWidth="1"/>
    <col min="9" max="9" width="21.85546875" customWidth="1"/>
    <col min="10" max="10" width="15.5703125" customWidth="1"/>
  </cols>
  <sheetData>
    <row r="2" spans="1:10" ht="51" customHeight="1">
      <c r="A2" s="475" t="s">
        <v>214</v>
      </c>
      <c r="B2" s="476"/>
      <c r="C2" s="476"/>
      <c r="D2" s="476"/>
      <c r="E2" s="476"/>
      <c r="F2" s="476"/>
      <c r="G2" s="476"/>
      <c r="H2" s="477"/>
    </row>
    <row r="4" spans="1:10">
      <c r="A4" s="370" t="s">
        <v>215</v>
      </c>
      <c r="B4" s="11"/>
      <c r="C4" s="11"/>
      <c r="D4" s="11"/>
      <c r="E4" s="11"/>
      <c r="F4" s="11"/>
      <c r="G4" s="11"/>
      <c r="H4" s="11"/>
      <c r="I4" s="11"/>
      <c r="J4" s="11"/>
    </row>
    <row r="5" spans="1:10">
      <c r="A5" s="11"/>
      <c r="B5" s="11"/>
      <c r="C5" s="11"/>
      <c r="D5" s="11"/>
      <c r="E5" s="11"/>
      <c r="F5" s="11"/>
      <c r="G5" s="11"/>
      <c r="H5" s="11"/>
      <c r="I5" s="11"/>
      <c r="J5" s="11"/>
    </row>
    <row r="6" spans="1:10">
      <c r="A6" s="11" t="s">
        <v>216</v>
      </c>
      <c r="B6" s="11"/>
      <c r="C6" s="416" t="s">
        <v>408</v>
      </c>
      <c r="D6" s="128"/>
      <c r="E6" s="11"/>
      <c r="F6" s="11"/>
      <c r="G6" s="11"/>
      <c r="H6" s="11"/>
      <c r="I6" s="11"/>
      <c r="J6" s="11"/>
    </row>
    <row r="7" spans="1:10">
      <c r="A7" s="11"/>
      <c r="B7" s="11"/>
      <c r="C7" s="11"/>
      <c r="D7" s="11"/>
      <c r="E7" s="11"/>
      <c r="F7" s="11"/>
      <c r="G7" s="11"/>
      <c r="H7" s="11"/>
      <c r="I7" s="11"/>
      <c r="J7" s="128"/>
    </row>
    <row r="8" spans="1:10" ht="32.1" customHeight="1">
      <c r="A8" s="370" t="s">
        <v>223</v>
      </c>
      <c r="B8" s="11"/>
      <c r="C8" s="11"/>
      <c r="D8" s="11"/>
      <c r="E8" s="478" t="s">
        <v>248</v>
      </c>
      <c r="F8" s="478"/>
      <c r="G8" s="478"/>
      <c r="H8" s="478"/>
      <c r="I8" s="478"/>
      <c r="J8" s="478"/>
    </row>
    <row r="9" spans="1:10">
      <c r="A9" s="11"/>
      <c r="B9" s="11"/>
      <c r="C9" s="11"/>
      <c r="D9" s="11"/>
      <c r="E9" s="11"/>
      <c r="F9" s="11"/>
      <c r="G9" s="11"/>
      <c r="H9" s="11"/>
      <c r="I9" s="11"/>
      <c r="J9" s="11"/>
    </row>
    <row r="10" spans="1:10" ht="30">
      <c r="A10" s="11"/>
      <c r="B10" s="11"/>
      <c r="C10" s="11"/>
      <c r="D10" s="11"/>
      <c r="E10" s="236" t="s">
        <v>240</v>
      </c>
      <c r="F10" s="236" t="s">
        <v>241</v>
      </c>
      <c r="G10" s="236" t="s">
        <v>242</v>
      </c>
      <c r="H10" s="236" t="s">
        <v>100</v>
      </c>
      <c r="I10" s="236" t="s">
        <v>243</v>
      </c>
      <c r="J10" s="11"/>
    </row>
    <row r="11" spans="1:10">
      <c r="A11" s="11" t="s">
        <v>217</v>
      </c>
      <c r="B11" s="11"/>
      <c r="C11" s="175"/>
      <c r="D11" s="11" t="s">
        <v>230</v>
      </c>
      <c r="E11" s="175"/>
      <c r="F11" s="175"/>
      <c r="G11" s="175"/>
      <c r="H11" s="175"/>
      <c r="I11" s="175"/>
      <c r="J11" s="237" t="str">
        <f>CONCATENATE(E11,F11,G11,H11,I11)</f>
        <v/>
      </c>
    </row>
    <row r="12" spans="1:10" ht="29.25">
      <c r="A12" s="11"/>
      <c r="B12" s="11"/>
      <c r="C12" s="128"/>
      <c r="D12" s="11"/>
      <c r="E12" s="236" t="s">
        <v>244</v>
      </c>
      <c r="F12" s="236" t="s">
        <v>245</v>
      </c>
      <c r="G12" s="236" t="s">
        <v>246</v>
      </c>
      <c r="H12" s="13"/>
      <c r="I12" s="11"/>
      <c r="J12" s="11"/>
    </row>
    <row r="13" spans="1:10">
      <c r="A13" s="11" t="s">
        <v>218</v>
      </c>
      <c r="B13" s="11"/>
      <c r="C13" s="175"/>
      <c r="D13" s="11" t="s">
        <v>231</v>
      </c>
      <c r="E13" s="175"/>
      <c r="F13" s="175"/>
      <c r="G13" s="175"/>
      <c r="H13" s="237" t="str">
        <f>CONCATENATE(E13,F13,G13)</f>
        <v/>
      </c>
      <c r="I13" s="238" t="str">
        <f>IF(H13&gt;"Y","WARNING","")</f>
        <v/>
      </c>
      <c r="J13" s="11"/>
    </row>
    <row r="14" spans="1:10" ht="43.5">
      <c r="A14" s="11"/>
      <c r="B14" s="11"/>
      <c r="C14" s="128"/>
      <c r="D14" s="11"/>
      <c r="E14" s="236" t="s">
        <v>250</v>
      </c>
      <c r="F14" s="236" t="s">
        <v>251</v>
      </c>
      <c r="G14" s="11"/>
      <c r="H14" s="11"/>
      <c r="I14" s="11"/>
      <c r="J14" s="11"/>
    </row>
    <row r="15" spans="1:10">
      <c r="A15" s="11" t="s">
        <v>219</v>
      </c>
      <c r="B15" s="11"/>
      <c r="C15" s="175"/>
      <c r="D15" s="11" t="s">
        <v>232</v>
      </c>
      <c r="E15" s="175"/>
      <c r="F15" s="175"/>
      <c r="G15" s="237" t="str">
        <f>CONCATENATE(E15,F15)</f>
        <v/>
      </c>
      <c r="H15" s="11" t="str">
        <f>IF(G15&gt;"Y","WARNING","")</f>
        <v/>
      </c>
      <c r="I15" s="11"/>
      <c r="J15" s="11"/>
    </row>
    <row r="16" spans="1:10">
      <c r="A16" s="11"/>
      <c r="B16" s="11"/>
      <c r="C16" s="11"/>
      <c r="D16" s="11"/>
      <c r="E16" s="11"/>
      <c r="F16" s="11"/>
      <c r="G16" s="11"/>
      <c r="H16" s="11"/>
      <c r="I16" s="11"/>
      <c r="J16" s="11"/>
    </row>
    <row r="17" spans="1:10">
      <c r="A17" s="11"/>
      <c r="B17" s="11"/>
      <c r="C17" s="11"/>
      <c r="D17" s="11"/>
      <c r="E17" s="11"/>
      <c r="F17" s="11"/>
      <c r="G17" s="11"/>
      <c r="H17" s="11"/>
      <c r="I17" s="11"/>
      <c r="J17" s="11"/>
    </row>
    <row r="18" spans="1:10">
      <c r="A18" s="370" t="s">
        <v>224</v>
      </c>
      <c r="B18" s="11"/>
      <c r="C18" s="11"/>
      <c r="D18" s="11"/>
      <c r="E18" s="239"/>
      <c r="F18" s="128"/>
      <c r="G18" s="128"/>
      <c r="H18" s="128"/>
      <c r="I18" s="128"/>
      <c r="J18" s="11"/>
    </row>
    <row r="19" spans="1:10">
      <c r="A19" s="11"/>
      <c r="B19" s="11"/>
      <c r="C19" s="11"/>
      <c r="D19" s="11"/>
      <c r="E19" s="128"/>
      <c r="F19" s="128"/>
      <c r="G19" s="128"/>
      <c r="H19" s="128"/>
      <c r="I19" s="128"/>
      <c r="J19" s="11"/>
    </row>
    <row r="20" spans="1:10">
      <c r="A20" s="11" t="s">
        <v>220</v>
      </c>
      <c r="B20" s="11"/>
      <c r="C20" s="175"/>
      <c r="D20" s="11" t="s">
        <v>233</v>
      </c>
      <c r="E20" s="239"/>
      <c r="F20" s="128"/>
      <c r="G20" s="128"/>
      <c r="H20" s="128"/>
      <c r="I20" s="128"/>
      <c r="J20" s="11"/>
    </row>
    <row r="21" spans="1:10">
      <c r="A21" s="11" t="s">
        <v>221</v>
      </c>
      <c r="B21" s="11"/>
      <c r="C21" s="175"/>
      <c r="D21" s="11" t="s">
        <v>234</v>
      </c>
      <c r="E21" s="128"/>
      <c r="F21" s="128"/>
      <c r="G21" s="128"/>
      <c r="H21" s="128"/>
      <c r="I21" s="128"/>
      <c r="J21" s="11"/>
    </row>
    <row r="22" spans="1:10">
      <c r="A22" s="11" t="s">
        <v>222</v>
      </c>
      <c r="B22" s="11"/>
      <c r="C22" s="175"/>
      <c r="D22" s="11" t="s">
        <v>106</v>
      </c>
      <c r="E22" s="239"/>
      <c r="F22" s="128"/>
      <c r="G22" s="128"/>
      <c r="H22" s="128"/>
      <c r="I22" s="128"/>
      <c r="J22" s="11"/>
    </row>
    <row r="23" spans="1:10">
      <c r="A23" s="11"/>
      <c r="B23" s="11"/>
      <c r="C23" s="11"/>
      <c r="D23" s="11"/>
      <c r="E23" s="128"/>
      <c r="F23" s="128"/>
      <c r="G23" s="128"/>
      <c r="H23" s="128"/>
      <c r="I23" s="128"/>
      <c r="J23" s="11"/>
    </row>
    <row r="24" spans="1:10">
      <c r="A24" s="11"/>
      <c r="B24" s="11"/>
      <c r="C24" s="11"/>
      <c r="D24" s="11"/>
      <c r="E24" s="128"/>
      <c r="F24" s="128"/>
      <c r="G24" s="128"/>
      <c r="H24" s="128"/>
      <c r="I24" s="128"/>
      <c r="J24" s="11"/>
    </row>
    <row r="25" spans="1:10">
      <c r="A25" s="7" t="s">
        <v>225</v>
      </c>
      <c r="B25" s="11"/>
      <c r="C25" s="11"/>
      <c r="D25" s="11"/>
      <c r="E25" s="239"/>
      <c r="F25" s="128"/>
      <c r="G25" s="128"/>
      <c r="H25" s="128"/>
      <c r="I25" s="128"/>
      <c r="J25" s="11"/>
    </row>
    <row r="26" spans="1:10">
      <c r="A26" s="11" t="s">
        <v>226</v>
      </c>
      <c r="B26" s="11"/>
      <c r="C26" s="175"/>
      <c r="D26" s="11" t="s">
        <v>235</v>
      </c>
      <c r="E26" s="128"/>
      <c r="F26" s="128"/>
      <c r="G26" s="128"/>
      <c r="H26" s="128"/>
      <c r="I26" s="128"/>
      <c r="J26" s="11"/>
    </row>
    <row r="27" spans="1:10">
      <c r="A27" s="11" t="s">
        <v>227</v>
      </c>
      <c r="B27" s="11"/>
      <c r="C27" s="175"/>
      <c r="D27" s="11" t="s">
        <v>236</v>
      </c>
      <c r="E27" s="239"/>
      <c r="F27" s="128"/>
      <c r="G27" s="128"/>
      <c r="H27" s="128"/>
      <c r="I27" s="128"/>
      <c r="J27" s="11"/>
    </row>
    <row r="28" spans="1:10">
      <c r="A28" s="11" t="s">
        <v>228</v>
      </c>
      <c r="B28" s="11"/>
      <c r="C28" s="175"/>
      <c r="D28" s="11" t="s">
        <v>237</v>
      </c>
      <c r="E28" s="239"/>
      <c r="F28" s="128"/>
      <c r="G28" s="128"/>
      <c r="H28" s="128"/>
      <c r="I28" s="128"/>
      <c r="J28" s="11"/>
    </row>
    <row r="29" spans="1:10">
      <c r="A29" s="11" t="s">
        <v>229</v>
      </c>
      <c r="B29" s="11"/>
      <c r="C29" s="175"/>
      <c r="D29" s="11" t="s">
        <v>238</v>
      </c>
      <c r="E29" s="128"/>
      <c r="F29" s="128"/>
      <c r="G29" s="128"/>
      <c r="H29" s="128"/>
      <c r="I29" s="128"/>
      <c r="J29" s="11"/>
    </row>
    <row r="30" spans="1:10">
      <c r="A30" s="11"/>
      <c r="B30" s="11"/>
      <c r="C30" s="128"/>
      <c r="D30" s="11"/>
      <c r="E30" s="128"/>
      <c r="F30" s="11"/>
      <c r="G30" s="128"/>
      <c r="H30" s="128"/>
      <c r="I30" s="128"/>
      <c r="J30" s="11"/>
    </row>
    <row r="31" spans="1:10">
      <c r="A31" s="11"/>
      <c r="B31" s="11"/>
      <c r="C31" s="11"/>
      <c r="D31" s="11"/>
      <c r="E31" s="128"/>
      <c r="F31" s="128"/>
      <c r="G31" s="128"/>
      <c r="H31" s="128"/>
      <c r="I31" s="128"/>
      <c r="J31" s="11"/>
    </row>
    <row r="32" spans="1:10">
      <c r="A32" s="11"/>
      <c r="B32" s="11"/>
      <c r="C32" s="11"/>
      <c r="D32" s="11"/>
      <c r="E32" s="11"/>
      <c r="F32" s="11"/>
      <c r="G32" s="11"/>
      <c r="H32" s="11"/>
      <c r="I32" s="11"/>
      <c r="J32" s="11"/>
    </row>
    <row r="33" spans="1:10">
      <c r="A33" s="11"/>
      <c r="B33" s="11"/>
      <c r="C33" s="11"/>
      <c r="D33" s="11"/>
      <c r="E33" s="11"/>
      <c r="F33" s="11"/>
      <c r="G33" s="11"/>
      <c r="H33" s="11"/>
      <c r="I33" s="11"/>
      <c r="J33" s="11"/>
    </row>
    <row r="34" spans="1:10">
      <c r="A34" s="240" t="s">
        <v>239</v>
      </c>
      <c r="B34" s="240"/>
      <c r="C34" s="241">
        <f>1000*((('5. ผู้ใช้กำหนดเรื่องปุ๋ย'!C11/100)*'ข้อมูลค่าอัตโนมัติ Default data'!C73:D73)+(('5. ผู้ใช้กำหนดเรื่องปุ๋ย'!C13/100)*'ข้อมูลค่าอัตโนมัติ Default data'!C79:D79)+(('5. ผู้ใช้กำหนดเรื่องปุ๋ย'!C15/100)*'ข้อมูลค่าอัตโนมัติ Default data'!C84:D84)+(('5. ผู้ใช้กำหนดเรื่องปุ๋ย'!C20/100)*'ข้อมูลค่าอัตโนมัติ Default data'!C86:D86)+(('5. ผู้ใช้กำหนดเรื่องปุ๋ย'!C21/100)*'ข้อมูลค่าอัตโนมัติ Default data'!C87:D87)+(('5. ผู้ใช้กำหนดเรื่องปุ๋ย'!C22/100)*'ข้อมูลค่าอัตโนมัติ Default data'!C88:D88)+(('5. ผู้ใช้กำหนดเรื่องปุ๋ย'!C26/100)*'ข้อมูลค่าอัตโนมัติ Default data'!C89:D89)+(('5. ผู้ใช้กำหนดเรื่องปุ๋ย'!C27/100)*'ข้อมูลค่าอัตโนมัติ Default data'!C90:D90)+(('5. ผู้ใช้กำหนดเรื่องปุ๋ย'!C28/100)*'ข้อมูลค่าอัตโนมัติ Default data'!C91:D91)+(('5. ผู้ใช้กำหนดเรื่องปุ๋ย'!C29/100)*'ข้อมูลค่าอัตโนมัติ Default data'!C92:D92))</f>
        <v>0</v>
      </c>
      <c r="D34" s="11"/>
      <c r="E34" s="11"/>
      <c r="F34" s="11"/>
      <c r="G34" s="11"/>
      <c r="H34" s="11"/>
      <c r="I34" s="11"/>
      <c r="J34" s="11"/>
    </row>
    <row r="35" spans="1:10" s="296" customFormat="1" ht="15.75" thickBot="1"/>
    <row r="36" spans="1:10">
      <c r="A36" s="252"/>
      <c r="B36" s="252"/>
      <c r="C36" s="252"/>
      <c r="D36" s="252"/>
      <c r="E36" s="252"/>
      <c r="F36" s="252"/>
      <c r="G36" s="252"/>
      <c r="H36" s="252"/>
      <c r="I36" s="252"/>
      <c r="J36" s="252"/>
    </row>
    <row r="37" spans="1:10">
      <c r="A37" s="378" t="s">
        <v>247</v>
      </c>
      <c r="B37" s="252"/>
      <c r="C37" s="417" t="s">
        <v>409</v>
      </c>
      <c r="D37" s="128"/>
      <c r="E37" s="252"/>
      <c r="F37" s="252"/>
      <c r="G37" s="252"/>
      <c r="H37" s="252"/>
      <c r="I37" s="252"/>
      <c r="J37" s="252"/>
    </row>
    <row r="38" spans="1:10">
      <c r="A38" s="252"/>
      <c r="B38" s="252"/>
      <c r="C38" s="252"/>
      <c r="D38" s="252"/>
      <c r="E38" s="252"/>
      <c r="F38" s="252"/>
      <c r="G38" s="252"/>
      <c r="H38" s="252"/>
      <c r="I38" s="252"/>
      <c r="J38" s="128"/>
    </row>
    <row r="39" spans="1:10" ht="32.1" customHeight="1">
      <c r="A39" s="370" t="s">
        <v>223</v>
      </c>
      <c r="B39" s="252"/>
      <c r="C39" s="252"/>
      <c r="D39" s="252"/>
      <c r="E39" s="478" t="s">
        <v>249</v>
      </c>
      <c r="F39" s="478"/>
      <c r="G39" s="478"/>
      <c r="H39" s="478"/>
      <c r="I39" s="478"/>
      <c r="J39" s="478"/>
    </row>
    <row r="40" spans="1:10">
      <c r="A40" s="378"/>
      <c r="B40" s="252"/>
      <c r="C40" s="252"/>
      <c r="D40" s="252"/>
      <c r="E40" s="252"/>
      <c r="F40" s="252"/>
      <c r="G40" s="252"/>
      <c r="H40" s="252"/>
      <c r="I40" s="252"/>
      <c r="J40" s="252"/>
    </row>
    <row r="41" spans="1:10" ht="30">
      <c r="A41" s="378"/>
      <c r="B41" s="252"/>
      <c r="C41" s="252"/>
      <c r="D41" s="252"/>
      <c r="E41" s="236" t="s">
        <v>240</v>
      </c>
      <c r="F41" s="236" t="s">
        <v>241</v>
      </c>
      <c r="G41" s="236" t="s">
        <v>242</v>
      </c>
      <c r="H41" s="236" t="s">
        <v>100</v>
      </c>
      <c r="I41" s="236" t="s">
        <v>243</v>
      </c>
      <c r="J41" s="252"/>
    </row>
    <row r="42" spans="1:10">
      <c r="A42" s="378" t="s">
        <v>217</v>
      </c>
      <c r="B42" s="252"/>
      <c r="C42" s="175"/>
      <c r="D42" s="378" t="s">
        <v>230</v>
      </c>
      <c r="E42" s="175"/>
      <c r="F42" s="175"/>
      <c r="G42" s="175"/>
      <c r="H42" s="175"/>
      <c r="I42" s="175"/>
      <c r="J42" s="237" t="str">
        <f>CONCATENATE(E42,F42,G42,H42,I42)</f>
        <v/>
      </c>
    </row>
    <row r="43" spans="1:10" ht="29.25">
      <c r="A43" s="378"/>
      <c r="B43" s="252"/>
      <c r="C43" s="128"/>
      <c r="D43" s="378"/>
      <c r="E43" s="236" t="s">
        <v>244</v>
      </c>
      <c r="F43" s="236" t="s">
        <v>245</v>
      </c>
      <c r="G43" s="236" t="s">
        <v>246</v>
      </c>
      <c r="H43" s="13"/>
      <c r="I43" s="252"/>
      <c r="J43" s="252"/>
    </row>
    <row r="44" spans="1:10">
      <c r="A44" s="378" t="s">
        <v>218</v>
      </c>
      <c r="B44" s="252"/>
      <c r="C44" s="175"/>
      <c r="D44" s="378" t="s">
        <v>231</v>
      </c>
      <c r="E44" s="175"/>
      <c r="F44" s="175"/>
      <c r="G44" s="175"/>
      <c r="H44" s="237" t="str">
        <f>CONCATENATE(E44,F44,G44)</f>
        <v/>
      </c>
      <c r="I44" s="238" t="str">
        <f>IF(H44&gt;"Y","WARNING","")</f>
        <v/>
      </c>
      <c r="J44" s="252"/>
    </row>
    <row r="45" spans="1:10" ht="43.5">
      <c r="A45" s="378"/>
      <c r="B45" s="252"/>
      <c r="C45" s="128"/>
      <c r="D45" s="378"/>
      <c r="E45" s="236" t="s">
        <v>250</v>
      </c>
      <c r="F45" s="236" t="s">
        <v>251</v>
      </c>
      <c r="G45" s="252"/>
      <c r="H45" s="252"/>
      <c r="I45" s="252"/>
      <c r="J45" s="252"/>
    </row>
    <row r="46" spans="1:10">
      <c r="A46" s="378" t="s">
        <v>219</v>
      </c>
      <c r="B46" s="252"/>
      <c r="C46" s="175"/>
      <c r="D46" s="378" t="s">
        <v>232</v>
      </c>
      <c r="E46" s="175"/>
      <c r="F46" s="175"/>
      <c r="G46" s="237" t="str">
        <f>CONCATENATE(E46,F46)</f>
        <v/>
      </c>
      <c r="H46" s="252" t="str">
        <f>IF(G46&gt;"Y","WARNING","")</f>
        <v/>
      </c>
      <c r="I46" s="252"/>
      <c r="J46" s="252"/>
    </row>
    <row r="47" spans="1:10">
      <c r="A47" s="252"/>
      <c r="B47" s="252"/>
      <c r="C47" s="252"/>
      <c r="D47" s="252"/>
      <c r="E47" s="252"/>
      <c r="F47" s="252"/>
      <c r="G47" s="252"/>
      <c r="H47" s="252"/>
      <c r="I47" s="252"/>
      <c r="J47" s="252"/>
    </row>
    <row r="48" spans="1:10">
      <c r="A48" s="370" t="s">
        <v>224</v>
      </c>
      <c r="B48" s="252"/>
      <c r="C48" s="252"/>
      <c r="D48" s="252"/>
      <c r="E48" s="239"/>
      <c r="F48" s="128"/>
      <c r="G48" s="128"/>
      <c r="H48" s="128"/>
      <c r="I48" s="128"/>
      <c r="J48" s="252"/>
    </row>
    <row r="49" spans="1:10">
      <c r="A49" s="378"/>
      <c r="B49" s="252"/>
      <c r="C49" s="252"/>
      <c r="D49" s="252"/>
      <c r="E49" s="128"/>
      <c r="F49" s="128"/>
      <c r="G49" s="128"/>
      <c r="H49" s="128"/>
      <c r="I49" s="128"/>
      <c r="J49" s="252"/>
    </row>
    <row r="50" spans="1:10">
      <c r="A50" s="378" t="s">
        <v>220</v>
      </c>
      <c r="B50" s="252"/>
      <c r="C50" s="175"/>
      <c r="D50" s="378" t="s">
        <v>233</v>
      </c>
      <c r="E50" s="239"/>
      <c r="F50" s="128"/>
      <c r="G50" s="128"/>
      <c r="H50" s="128"/>
      <c r="I50" s="128"/>
      <c r="J50" s="252"/>
    </row>
    <row r="51" spans="1:10">
      <c r="A51" s="378" t="s">
        <v>221</v>
      </c>
      <c r="B51" s="252"/>
      <c r="C51" s="175"/>
      <c r="D51" s="378" t="s">
        <v>234</v>
      </c>
      <c r="E51" s="128"/>
      <c r="F51" s="128"/>
      <c r="G51" s="128"/>
      <c r="H51" s="128"/>
      <c r="I51" s="128"/>
      <c r="J51" s="252"/>
    </row>
    <row r="52" spans="1:10">
      <c r="A52" s="378" t="s">
        <v>222</v>
      </c>
      <c r="B52" s="252"/>
      <c r="C52" s="175"/>
      <c r="D52" s="378" t="s">
        <v>106</v>
      </c>
      <c r="E52" s="239"/>
      <c r="F52" s="128"/>
      <c r="G52" s="128"/>
      <c r="H52" s="128"/>
      <c r="I52" s="128"/>
      <c r="J52" s="252"/>
    </row>
    <row r="53" spans="1:10">
      <c r="A53" s="252"/>
      <c r="B53" s="252"/>
      <c r="C53" s="252"/>
      <c r="D53" s="252"/>
      <c r="E53" s="128"/>
      <c r="F53" s="128"/>
      <c r="G53" s="128"/>
      <c r="H53" s="128"/>
      <c r="I53" s="128"/>
      <c r="J53" s="252"/>
    </row>
    <row r="54" spans="1:10">
      <c r="A54" s="377" t="s">
        <v>225</v>
      </c>
      <c r="B54" s="252"/>
      <c r="C54" s="252"/>
      <c r="D54" s="252"/>
      <c r="E54" s="239"/>
      <c r="F54" s="128"/>
      <c r="G54" s="128"/>
      <c r="H54" s="128"/>
      <c r="I54" s="128"/>
      <c r="J54" s="252"/>
    </row>
    <row r="55" spans="1:10">
      <c r="A55" s="378" t="s">
        <v>226</v>
      </c>
      <c r="B55" s="252"/>
      <c r="C55" s="175"/>
      <c r="D55" s="378" t="s">
        <v>235</v>
      </c>
      <c r="E55" s="128"/>
      <c r="F55" s="128"/>
      <c r="G55" s="128"/>
      <c r="H55" s="128"/>
      <c r="I55" s="128"/>
      <c r="J55" s="252"/>
    </row>
    <row r="56" spans="1:10">
      <c r="A56" s="378" t="s">
        <v>227</v>
      </c>
      <c r="B56" s="252"/>
      <c r="C56" s="175"/>
      <c r="D56" s="378" t="s">
        <v>236</v>
      </c>
      <c r="E56" s="239"/>
      <c r="F56" s="128"/>
      <c r="G56" s="128"/>
      <c r="H56" s="128"/>
      <c r="I56" s="128"/>
      <c r="J56" s="252"/>
    </row>
    <row r="57" spans="1:10">
      <c r="A57" s="378" t="s">
        <v>228</v>
      </c>
      <c r="B57" s="252"/>
      <c r="C57" s="175"/>
      <c r="D57" s="378" t="s">
        <v>237</v>
      </c>
      <c r="E57" s="239"/>
      <c r="F57" s="128"/>
      <c r="G57" s="128"/>
      <c r="H57" s="128"/>
      <c r="I57" s="128"/>
      <c r="J57" s="252"/>
    </row>
    <row r="58" spans="1:10">
      <c r="A58" s="378" t="s">
        <v>229</v>
      </c>
      <c r="B58" s="252"/>
      <c r="C58" s="175"/>
      <c r="D58" s="378" t="s">
        <v>238</v>
      </c>
      <c r="E58" s="128"/>
      <c r="F58" s="128"/>
      <c r="G58" s="128"/>
      <c r="H58" s="128"/>
      <c r="I58" s="128"/>
      <c r="J58" s="252"/>
    </row>
    <row r="59" spans="1:10">
      <c r="A59" s="252"/>
      <c r="B59" s="252"/>
      <c r="C59" s="252"/>
      <c r="D59" s="252"/>
      <c r="E59" s="252"/>
      <c r="F59" s="252"/>
      <c r="G59" s="252"/>
      <c r="H59" s="252"/>
      <c r="I59" s="252"/>
      <c r="J59" s="252"/>
    </row>
    <row r="60" spans="1:10">
      <c r="A60" s="240" t="s">
        <v>239</v>
      </c>
      <c r="B60" s="240"/>
      <c r="C60" s="241">
        <f>1000*((('5. ผู้ใช้กำหนดเรื่องปุ๋ย'!C42/100)*'ข้อมูลค่าอัตโนมัติ Default data'!C104:D104)+(('5. ผู้ใช้กำหนดเรื่องปุ๋ย'!C44/100)*'ข้อมูลค่าอัตโนมัติ Default data'!C110:D110)+(('5. ผู้ใช้กำหนดเรื่องปุ๋ย'!C46/100)*'ข้อมูลค่าอัตโนมัติ Default data'!C115:D115)+(('5. ผู้ใช้กำหนดเรื่องปุ๋ย'!C50/100)*'ข้อมูลค่าอัตโนมัติ Default data'!C117:D117)+(('5. ผู้ใช้กำหนดเรื่องปุ๋ย'!C51/100)*'ข้อมูลค่าอัตโนมัติ Default data'!C118:D118)+(('5. ผู้ใช้กำหนดเรื่องปุ๋ย'!C52/100)*'ข้อมูลค่าอัตโนมัติ Default data'!C119:D119)+(('5. ผู้ใช้กำหนดเรื่องปุ๋ย'!C55/100)*'ข้อมูลค่าอัตโนมัติ Default data'!C120:D120)+(('5. ผู้ใช้กำหนดเรื่องปุ๋ย'!C56/100)*'ข้อมูลค่าอัตโนมัติ Default data'!C121:D121)+(('5. ผู้ใช้กำหนดเรื่องปุ๋ย'!C57/100)*'ข้อมูลค่าอัตโนมัติ Default data'!C122:D122)+(('5. ผู้ใช้กำหนดเรื่องปุ๋ย'!C58/100)*'ข้อมูลค่าอัตโนมัติ Default data'!C123:D123))</f>
        <v>0</v>
      </c>
      <c r="D60" s="252"/>
      <c r="E60" s="252"/>
      <c r="F60" s="252"/>
      <c r="G60" s="252"/>
      <c r="H60" s="252"/>
      <c r="I60" s="252"/>
      <c r="J60" s="252"/>
    </row>
    <row r="61" spans="1:10" s="296" customFormat="1" ht="15.75" thickBot="1"/>
    <row r="62" spans="1:10">
      <c r="A62" s="252"/>
      <c r="B62" s="252"/>
      <c r="C62" s="252"/>
      <c r="D62" s="252"/>
      <c r="E62" s="252"/>
      <c r="F62" s="252"/>
      <c r="G62" s="252"/>
      <c r="H62" s="252"/>
      <c r="I62" s="252"/>
      <c r="J62" s="252"/>
    </row>
    <row r="63" spans="1:10">
      <c r="A63" s="378" t="s">
        <v>247</v>
      </c>
      <c r="B63" s="252"/>
      <c r="C63" s="417" t="s">
        <v>410</v>
      </c>
      <c r="D63" s="128"/>
      <c r="E63" s="252"/>
      <c r="F63" s="252"/>
      <c r="G63" s="252"/>
      <c r="H63" s="252"/>
      <c r="I63" s="252"/>
      <c r="J63" s="252"/>
    </row>
    <row r="64" spans="1:10">
      <c r="A64" s="378"/>
      <c r="B64" s="252"/>
      <c r="C64" s="252"/>
      <c r="D64" s="252"/>
      <c r="E64" s="252"/>
      <c r="F64" s="252"/>
      <c r="G64" s="252"/>
      <c r="H64" s="252"/>
      <c r="I64" s="252"/>
      <c r="J64" s="128"/>
    </row>
    <row r="65" spans="1:10" ht="32.1" customHeight="1">
      <c r="A65" s="370" t="s">
        <v>223</v>
      </c>
      <c r="B65" s="252"/>
      <c r="C65" s="252"/>
      <c r="D65" s="252"/>
      <c r="E65" s="478" t="s">
        <v>249</v>
      </c>
      <c r="F65" s="478"/>
      <c r="G65" s="478"/>
      <c r="H65" s="478"/>
      <c r="I65" s="478"/>
      <c r="J65" s="478"/>
    </row>
    <row r="66" spans="1:10">
      <c r="A66" s="378"/>
      <c r="B66" s="252"/>
      <c r="C66" s="252"/>
      <c r="D66" s="252"/>
      <c r="E66" s="252"/>
      <c r="F66" s="252"/>
      <c r="G66" s="252"/>
      <c r="H66" s="252"/>
      <c r="I66" s="252"/>
      <c r="J66" s="252"/>
    </row>
    <row r="67" spans="1:10" ht="30">
      <c r="A67" s="378"/>
      <c r="B67" s="252"/>
      <c r="C67" s="252"/>
      <c r="D67" s="252"/>
      <c r="E67" s="236" t="s">
        <v>240</v>
      </c>
      <c r="F67" s="236" t="s">
        <v>241</v>
      </c>
      <c r="G67" s="236" t="s">
        <v>242</v>
      </c>
      <c r="H67" s="236" t="s">
        <v>100</v>
      </c>
      <c r="I67" s="236" t="s">
        <v>243</v>
      </c>
      <c r="J67" s="252"/>
    </row>
    <row r="68" spans="1:10">
      <c r="A68" s="378" t="s">
        <v>217</v>
      </c>
      <c r="B68" s="252"/>
      <c r="C68" s="175"/>
      <c r="D68" s="378" t="s">
        <v>230</v>
      </c>
      <c r="E68" s="175"/>
      <c r="F68" s="175"/>
      <c r="G68" s="175"/>
      <c r="H68" s="175"/>
      <c r="I68" s="175"/>
      <c r="J68" s="237" t="str">
        <f>CONCATENATE(E68,F68,G68,H68,I68)</f>
        <v/>
      </c>
    </row>
    <row r="69" spans="1:10" ht="29.25">
      <c r="A69" s="378"/>
      <c r="B69" s="252"/>
      <c r="C69" s="128"/>
      <c r="D69" s="378"/>
      <c r="E69" s="236" t="s">
        <v>453</v>
      </c>
      <c r="F69" s="236" t="s">
        <v>245</v>
      </c>
      <c r="G69" s="236" t="s">
        <v>246</v>
      </c>
      <c r="H69" s="13"/>
      <c r="I69" s="252"/>
      <c r="J69" s="252"/>
    </row>
    <row r="70" spans="1:10">
      <c r="A70" s="378" t="s">
        <v>218</v>
      </c>
      <c r="B70" s="252"/>
      <c r="C70" s="175"/>
      <c r="D70" s="378" t="s">
        <v>231</v>
      </c>
      <c r="E70" s="175"/>
      <c r="F70" s="175"/>
      <c r="G70" s="175"/>
      <c r="H70" s="237" t="str">
        <f>CONCATENATE(E70,F70,G70)</f>
        <v/>
      </c>
      <c r="I70" s="238" t="str">
        <f>IF(H70&gt;"Y","WARNING","")</f>
        <v/>
      </c>
      <c r="J70" s="252"/>
    </row>
    <row r="71" spans="1:10" ht="43.5">
      <c r="A71" s="378"/>
      <c r="B71" s="252"/>
      <c r="C71" s="128"/>
      <c r="D71" s="378"/>
      <c r="E71" s="236" t="s">
        <v>250</v>
      </c>
      <c r="F71" s="236" t="s">
        <v>251</v>
      </c>
      <c r="G71" s="252"/>
      <c r="H71" s="252"/>
      <c r="I71" s="252"/>
      <c r="J71" s="252"/>
    </row>
    <row r="72" spans="1:10">
      <c r="A72" s="378" t="s">
        <v>219</v>
      </c>
      <c r="B72" s="252"/>
      <c r="C72" s="175"/>
      <c r="D72" s="378" t="s">
        <v>232</v>
      </c>
      <c r="E72" s="175"/>
      <c r="F72" s="175"/>
      <c r="G72" s="237" t="str">
        <f>CONCATENATE(E72,F72)</f>
        <v/>
      </c>
      <c r="H72" s="252" t="str">
        <f>IF(G72&gt;"Y","WARNING","")</f>
        <v/>
      </c>
      <c r="I72" s="252"/>
      <c r="J72" s="252"/>
    </row>
    <row r="73" spans="1:10">
      <c r="A73" s="378"/>
      <c r="B73" s="252"/>
      <c r="C73" s="252"/>
      <c r="D73" s="378"/>
      <c r="E73" s="252"/>
      <c r="F73" s="252"/>
      <c r="G73" s="252"/>
      <c r="H73" s="252"/>
      <c r="I73" s="252"/>
      <c r="J73" s="252"/>
    </row>
    <row r="74" spans="1:10">
      <c r="A74" s="370" t="s">
        <v>224</v>
      </c>
      <c r="B74" s="252"/>
      <c r="C74" s="252"/>
      <c r="D74" s="378"/>
      <c r="E74" s="239"/>
      <c r="F74" s="128"/>
      <c r="G74" s="128"/>
      <c r="H74" s="128"/>
      <c r="I74" s="128"/>
      <c r="J74" s="252"/>
    </row>
    <row r="75" spans="1:10">
      <c r="A75" s="378"/>
      <c r="B75" s="252"/>
      <c r="C75" s="252"/>
      <c r="D75" s="378"/>
      <c r="E75" s="128"/>
      <c r="F75" s="128"/>
      <c r="G75" s="128"/>
      <c r="H75" s="128"/>
      <c r="I75" s="128"/>
      <c r="J75" s="252"/>
    </row>
    <row r="76" spans="1:10">
      <c r="A76" s="378" t="s">
        <v>220</v>
      </c>
      <c r="B76" s="252"/>
      <c r="C76" s="175"/>
      <c r="D76" s="378" t="s">
        <v>233</v>
      </c>
      <c r="E76" s="239"/>
      <c r="F76" s="128"/>
      <c r="G76" s="128"/>
      <c r="H76" s="128"/>
      <c r="I76" s="128"/>
      <c r="J76" s="252"/>
    </row>
    <row r="77" spans="1:10">
      <c r="A77" s="378" t="s">
        <v>221</v>
      </c>
      <c r="B77" s="252"/>
      <c r="C77" s="175"/>
      <c r="D77" s="378" t="s">
        <v>234</v>
      </c>
      <c r="E77" s="128"/>
      <c r="F77" s="128"/>
      <c r="G77" s="128"/>
      <c r="H77" s="128"/>
      <c r="I77" s="128"/>
      <c r="J77" s="252"/>
    </row>
    <row r="78" spans="1:10">
      <c r="A78" s="378" t="s">
        <v>222</v>
      </c>
      <c r="B78" s="252"/>
      <c r="C78" s="175"/>
      <c r="D78" s="378" t="s">
        <v>106</v>
      </c>
      <c r="E78" s="239"/>
      <c r="F78" s="128"/>
      <c r="G78" s="128"/>
      <c r="H78" s="128"/>
      <c r="I78" s="128"/>
      <c r="J78" s="252"/>
    </row>
    <row r="79" spans="1:10">
      <c r="A79" s="378"/>
      <c r="B79" s="252"/>
      <c r="C79" s="252"/>
      <c r="D79" s="378"/>
      <c r="E79" s="128"/>
      <c r="F79" s="128"/>
      <c r="G79" s="128"/>
      <c r="H79" s="128"/>
      <c r="I79" s="128"/>
      <c r="J79" s="252"/>
    </row>
    <row r="80" spans="1:10">
      <c r="A80" s="377" t="s">
        <v>225</v>
      </c>
      <c r="B80" s="252"/>
      <c r="C80" s="252"/>
      <c r="D80" s="378"/>
      <c r="E80" s="239"/>
      <c r="F80" s="128"/>
      <c r="G80" s="128"/>
      <c r="H80" s="128"/>
      <c r="I80" s="128"/>
      <c r="J80" s="252"/>
    </row>
    <row r="81" spans="1:10">
      <c r="A81" s="378" t="s">
        <v>226</v>
      </c>
      <c r="B81" s="252"/>
      <c r="C81" s="175"/>
      <c r="D81" s="378" t="s">
        <v>235</v>
      </c>
      <c r="E81" s="128"/>
      <c r="F81" s="128"/>
      <c r="G81" s="128"/>
      <c r="H81" s="128"/>
      <c r="I81" s="128"/>
      <c r="J81" s="252"/>
    </row>
    <row r="82" spans="1:10">
      <c r="A82" s="378" t="s">
        <v>227</v>
      </c>
      <c r="B82" s="252"/>
      <c r="C82" s="175"/>
      <c r="D82" s="378" t="s">
        <v>236</v>
      </c>
      <c r="E82" s="239"/>
      <c r="F82" s="128"/>
      <c r="G82" s="128"/>
      <c r="H82" s="128"/>
      <c r="I82" s="128"/>
      <c r="J82" s="252"/>
    </row>
    <row r="83" spans="1:10">
      <c r="A83" s="378" t="s">
        <v>228</v>
      </c>
      <c r="B83" s="252"/>
      <c r="C83" s="175"/>
      <c r="D83" s="378" t="s">
        <v>237</v>
      </c>
      <c r="E83" s="239"/>
      <c r="F83" s="128"/>
      <c r="G83" s="128"/>
      <c r="H83" s="128"/>
      <c r="I83" s="128"/>
      <c r="J83" s="252"/>
    </row>
    <row r="84" spans="1:10">
      <c r="A84" s="378" t="s">
        <v>229</v>
      </c>
      <c r="B84" s="252"/>
      <c r="C84" s="175"/>
      <c r="D84" s="378" t="s">
        <v>238</v>
      </c>
      <c r="E84" s="128"/>
      <c r="F84" s="128"/>
      <c r="G84" s="128"/>
      <c r="H84" s="128"/>
      <c r="I84" s="128"/>
      <c r="J84" s="252"/>
    </row>
    <row r="85" spans="1:10">
      <c r="A85" s="378"/>
      <c r="B85" s="252"/>
      <c r="C85" s="252"/>
      <c r="D85" s="252"/>
      <c r="E85" s="252"/>
      <c r="F85" s="252"/>
      <c r="G85" s="252"/>
      <c r="H85" s="252"/>
      <c r="I85" s="252"/>
      <c r="J85" s="252"/>
    </row>
    <row r="86" spans="1:10">
      <c r="A86" s="240" t="s">
        <v>239</v>
      </c>
      <c r="B86" s="240"/>
      <c r="C86" s="241">
        <f>1000*((('5. ผู้ใช้กำหนดเรื่องปุ๋ย'!C68/100)*'ข้อมูลค่าอัตโนมัติ Default data'!C133:D133)+(('5. ผู้ใช้กำหนดเรื่องปุ๋ย'!C70/100)*'ข้อมูลค่าอัตโนมัติ Default data'!C139:D139)+(('5. ผู้ใช้กำหนดเรื่องปุ๋ย'!C72/100)*'ข้อมูลค่าอัตโนมัติ Default data'!C144:D144)+(('5. ผู้ใช้กำหนดเรื่องปุ๋ย'!C76/100)*'ข้อมูลค่าอัตโนมัติ Default data'!C146:D146)+(('5. ผู้ใช้กำหนดเรื่องปุ๋ย'!C77/100)*'ข้อมูลค่าอัตโนมัติ Default data'!C147:D147)+(('5. ผู้ใช้กำหนดเรื่องปุ๋ย'!C78/100)*'ข้อมูลค่าอัตโนมัติ Default data'!C148:D148)+(('5. ผู้ใช้กำหนดเรื่องปุ๋ย'!C81/100)*'ข้อมูลค่าอัตโนมัติ Default data'!C149:D149)+(('5. ผู้ใช้กำหนดเรื่องปุ๋ย'!C82/100)*'ข้อมูลค่าอัตโนมัติ Default data'!C150:D150)+(('5. ผู้ใช้กำหนดเรื่องปุ๋ย'!C83/100)*'ข้อมูลค่าอัตโนมัติ Default data'!C151:D151)+(('5. ผู้ใช้กำหนดเรื่องปุ๋ย'!C84/100)*'ข้อมูลค่าอัตโนมัติ Default data'!C152:D152))</f>
        <v>0</v>
      </c>
      <c r="D86" s="252"/>
      <c r="E86" s="252"/>
      <c r="F86" s="252"/>
      <c r="G86" s="252"/>
      <c r="H86" s="252"/>
      <c r="I86" s="252"/>
      <c r="J86" s="252"/>
    </row>
    <row r="87" spans="1:10" s="296" customFormat="1" ht="15.75" thickBot="1"/>
    <row r="88" spans="1:10">
      <c r="A88" s="252"/>
      <c r="B88" s="252"/>
      <c r="C88" s="252"/>
      <c r="D88" s="252"/>
      <c r="E88" s="252"/>
      <c r="F88" s="252"/>
      <c r="G88" s="252"/>
      <c r="H88" s="252"/>
      <c r="I88" s="252"/>
      <c r="J88" s="252"/>
    </row>
    <row r="89" spans="1:10">
      <c r="A89" s="378" t="s">
        <v>247</v>
      </c>
      <c r="B89" s="252"/>
      <c r="C89" s="417" t="s">
        <v>411</v>
      </c>
      <c r="D89" s="128"/>
      <c r="E89" s="252"/>
      <c r="F89" s="252"/>
      <c r="G89" s="252"/>
      <c r="H89" s="252"/>
      <c r="I89" s="252"/>
      <c r="J89" s="252"/>
    </row>
    <row r="90" spans="1:10">
      <c r="A90" s="378"/>
      <c r="B90" s="252"/>
      <c r="C90" s="252"/>
      <c r="D90" s="252"/>
      <c r="E90" s="252"/>
      <c r="F90" s="252"/>
      <c r="G90" s="252"/>
      <c r="H90" s="252"/>
      <c r="I90" s="252"/>
      <c r="J90" s="128"/>
    </row>
    <row r="91" spans="1:10" ht="32.1" customHeight="1">
      <c r="A91" s="370" t="s">
        <v>223</v>
      </c>
      <c r="B91" s="252"/>
      <c r="C91" s="252"/>
      <c r="D91" s="252"/>
      <c r="E91" s="478" t="s">
        <v>249</v>
      </c>
      <c r="F91" s="478"/>
      <c r="G91" s="478"/>
      <c r="H91" s="478"/>
      <c r="I91" s="478"/>
      <c r="J91" s="478"/>
    </row>
    <row r="92" spans="1:10">
      <c r="A92" s="378"/>
      <c r="B92" s="252"/>
      <c r="C92" s="252"/>
      <c r="D92" s="252"/>
      <c r="E92" s="252"/>
      <c r="F92" s="252"/>
      <c r="G92" s="252"/>
      <c r="H92" s="252"/>
      <c r="I92" s="252"/>
      <c r="J92" s="252"/>
    </row>
    <row r="93" spans="1:10" ht="30">
      <c r="A93" s="378"/>
      <c r="B93" s="252"/>
      <c r="C93" s="252"/>
      <c r="D93" s="252"/>
      <c r="E93" s="236" t="s">
        <v>240</v>
      </c>
      <c r="F93" s="236" t="s">
        <v>241</v>
      </c>
      <c r="G93" s="236" t="s">
        <v>242</v>
      </c>
      <c r="H93" s="236" t="s">
        <v>100</v>
      </c>
      <c r="I93" s="236" t="s">
        <v>243</v>
      </c>
      <c r="J93" s="252"/>
    </row>
    <row r="94" spans="1:10">
      <c r="A94" s="378" t="s">
        <v>217</v>
      </c>
      <c r="B94" s="252"/>
      <c r="C94" s="175"/>
      <c r="D94" s="378" t="s">
        <v>230</v>
      </c>
      <c r="E94" s="175"/>
      <c r="F94" s="175"/>
      <c r="G94" s="175"/>
      <c r="H94" s="175"/>
      <c r="I94" s="175"/>
      <c r="J94" s="237" t="str">
        <f>CONCATENATE(E94,F94,G94,H94,I94)</f>
        <v/>
      </c>
    </row>
    <row r="95" spans="1:10" ht="29.25">
      <c r="A95" s="378"/>
      <c r="B95" s="252"/>
      <c r="C95" s="128"/>
      <c r="D95" s="378"/>
      <c r="E95" s="236" t="s">
        <v>244</v>
      </c>
      <c r="F95" s="236" t="s">
        <v>245</v>
      </c>
      <c r="G95" s="236" t="s">
        <v>246</v>
      </c>
      <c r="H95" s="13"/>
      <c r="I95" s="252"/>
      <c r="J95" s="252"/>
    </row>
    <row r="96" spans="1:10">
      <c r="A96" s="378" t="s">
        <v>218</v>
      </c>
      <c r="B96" s="252"/>
      <c r="C96" s="175"/>
      <c r="D96" s="378" t="s">
        <v>231</v>
      </c>
      <c r="E96" s="175"/>
      <c r="F96" s="175"/>
      <c r="G96" s="175"/>
      <c r="H96" s="237" t="str">
        <f>CONCATENATE(E96,F96,G96)</f>
        <v/>
      </c>
      <c r="I96" s="238" t="str">
        <f>IF(H96&gt;"Y","WARNING","")</f>
        <v/>
      </c>
      <c r="J96" s="252"/>
    </row>
    <row r="97" spans="1:10" ht="43.5">
      <c r="A97" s="378"/>
      <c r="B97" s="252"/>
      <c r="C97" s="128"/>
      <c r="D97" s="378"/>
      <c r="E97" s="236" t="s">
        <v>250</v>
      </c>
      <c r="F97" s="236" t="s">
        <v>251</v>
      </c>
      <c r="G97" s="252"/>
      <c r="H97" s="252"/>
      <c r="I97" s="252"/>
      <c r="J97" s="252"/>
    </row>
    <row r="98" spans="1:10">
      <c r="A98" s="378" t="s">
        <v>219</v>
      </c>
      <c r="B98" s="252"/>
      <c r="C98" s="175"/>
      <c r="D98" s="378" t="s">
        <v>232</v>
      </c>
      <c r="E98" s="175"/>
      <c r="F98" s="175"/>
      <c r="G98" s="237" t="str">
        <f>CONCATENATE(E98,F98)</f>
        <v/>
      </c>
      <c r="H98" s="252" t="str">
        <f>IF(G98&gt;"Y","WARNING","")</f>
        <v/>
      </c>
      <c r="I98" s="252"/>
      <c r="J98" s="252"/>
    </row>
    <row r="99" spans="1:10">
      <c r="A99" s="378"/>
      <c r="B99" s="252"/>
      <c r="C99" s="252"/>
      <c r="D99" s="378"/>
      <c r="E99" s="252"/>
      <c r="F99" s="252"/>
      <c r="G99" s="252"/>
      <c r="H99" s="252"/>
      <c r="I99" s="252"/>
      <c r="J99" s="252"/>
    </row>
    <row r="100" spans="1:10">
      <c r="A100" s="370" t="s">
        <v>224</v>
      </c>
      <c r="B100" s="252"/>
      <c r="C100" s="252"/>
      <c r="D100" s="378"/>
      <c r="E100" s="239"/>
      <c r="F100" s="128"/>
      <c r="G100" s="128"/>
      <c r="H100" s="128"/>
      <c r="I100" s="128"/>
      <c r="J100" s="252"/>
    </row>
    <row r="101" spans="1:10">
      <c r="A101" s="378"/>
      <c r="B101" s="252"/>
      <c r="C101" s="252"/>
      <c r="D101" s="378"/>
      <c r="E101" s="128"/>
      <c r="F101" s="128"/>
      <c r="G101" s="128"/>
      <c r="H101" s="128"/>
      <c r="I101" s="128"/>
      <c r="J101" s="252"/>
    </row>
    <row r="102" spans="1:10">
      <c r="A102" s="378" t="s">
        <v>220</v>
      </c>
      <c r="B102" s="252"/>
      <c r="C102" s="175"/>
      <c r="D102" s="378" t="s">
        <v>233</v>
      </c>
      <c r="E102" s="239"/>
      <c r="F102" s="128"/>
      <c r="G102" s="128"/>
      <c r="H102" s="128"/>
      <c r="I102" s="128"/>
      <c r="J102" s="252"/>
    </row>
    <row r="103" spans="1:10">
      <c r="A103" s="378" t="s">
        <v>221</v>
      </c>
      <c r="B103" s="252"/>
      <c r="C103" s="175"/>
      <c r="D103" s="378" t="s">
        <v>234</v>
      </c>
      <c r="E103" s="128"/>
      <c r="F103" s="128"/>
      <c r="G103" s="128"/>
      <c r="H103" s="128"/>
      <c r="I103" s="128"/>
      <c r="J103" s="252"/>
    </row>
    <row r="104" spans="1:10">
      <c r="A104" s="378" t="s">
        <v>222</v>
      </c>
      <c r="B104" s="252"/>
      <c r="C104" s="175"/>
      <c r="D104" s="378" t="s">
        <v>106</v>
      </c>
      <c r="E104" s="239"/>
      <c r="F104" s="128"/>
      <c r="G104" s="128"/>
      <c r="H104" s="128"/>
      <c r="I104" s="128"/>
      <c r="J104" s="252"/>
    </row>
    <row r="105" spans="1:10">
      <c r="A105" s="378"/>
      <c r="B105" s="252"/>
      <c r="C105" s="252"/>
      <c r="D105" s="378"/>
      <c r="E105" s="128"/>
      <c r="F105" s="128"/>
      <c r="G105" s="128"/>
      <c r="H105" s="128"/>
      <c r="I105" s="128"/>
      <c r="J105" s="252"/>
    </row>
    <row r="106" spans="1:10">
      <c r="A106" s="377" t="s">
        <v>225</v>
      </c>
      <c r="B106" s="252"/>
      <c r="C106" s="252"/>
      <c r="D106" s="378"/>
      <c r="E106" s="239"/>
      <c r="F106" s="128"/>
      <c r="G106" s="128"/>
      <c r="H106" s="128"/>
      <c r="I106" s="128"/>
      <c r="J106" s="252"/>
    </row>
    <row r="107" spans="1:10">
      <c r="A107" s="378" t="s">
        <v>226</v>
      </c>
      <c r="B107" s="252"/>
      <c r="C107" s="175"/>
      <c r="D107" s="378" t="s">
        <v>235</v>
      </c>
      <c r="E107" s="128"/>
      <c r="F107" s="128"/>
      <c r="G107" s="128"/>
      <c r="H107" s="128"/>
      <c r="I107" s="128"/>
      <c r="J107" s="252"/>
    </row>
    <row r="108" spans="1:10">
      <c r="A108" s="378" t="s">
        <v>227</v>
      </c>
      <c r="B108" s="252"/>
      <c r="C108" s="175"/>
      <c r="D108" s="378" t="s">
        <v>236</v>
      </c>
      <c r="E108" s="239"/>
      <c r="F108" s="128"/>
      <c r="G108" s="128"/>
      <c r="H108" s="128"/>
      <c r="I108" s="128"/>
      <c r="J108" s="252"/>
    </row>
    <row r="109" spans="1:10">
      <c r="A109" s="378" t="s">
        <v>228</v>
      </c>
      <c r="B109" s="252"/>
      <c r="C109" s="175"/>
      <c r="D109" s="378" t="s">
        <v>237</v>
      </c>
      <c r="E109" s="239"/>
      <c r="F109" s="128"/>
      <c r="G109" s="128"/>
      <c r="H109" s="128"/>
      <c r="I109" s="128"/>
      <c r="J109" s="252"/>
    </row>
    <row r="110" spans="1:10">
      <c r="A110" s="378" t="s">
        <v>229</v>
      </c>
      <c r="B110" s="252"/>
      <c r="C110" s="175"/>
      <c r="D110" s="378" t="s">
        <v>238</v>
      </c>
      <c r="E110" s="128"/>
      <c r="F110" s="128"/>
      <c r="G110" s="128"/>
      <c r="H110" s="128"/>
      <c r="I110" s="128"/>
      <c r="J110" s="252"/>
    </row>
    <row r="111" spans="1:10">
      <c r="A111" s="378"/>
      <c r="B111" s="252"/>
      <c r="C111" s="252"/>
      <c r="D111" s="252"/>
      <c r="E111" s="252"/>
      <c r="F111" s="252"/>
      <c r="G111" s="252"/>
      <c r="H111" s="252"/>
      <c r="I111" s="252"/>
      <c r="J111" s="252"/>
    </row>
    <row r="112" spans="1:10">
      <c r="A112" s="240" t="s">
        <v>239</v>
      </c>
      <c r="B112" s="240"/>
      <c r="C112" s="241">
        <f>1000*((('5. ผู้ใช้กำหนดเรื่องปุ๋ย'!C94/100)*'ข้อมูลค่าอัตโนมัติ Default data'!C162:D162)+(('5. ผู้ใช้กำหนดเรื่องปุ๋ย'!C96/100)*'ข้อมูลค่าอัตโนมัติ Default data'!C168:D168)+(('5. ผู้ใช้กำหนดเรื่องปุ๋ย'!C98/100)*'ข้อมูลค่าอัตโนมัติ Default data'!C173:D173)+(('5. ผู้ใช้กำหนดเรื่องปุ๋ย'!C102/100)*'ข้อมูลค่าอัตโนมัติ Default data'!C175:D175)+(('5. ผู้ใช้กำหนดเรื่องปุ๋ย'!C103/100)*'ข้อมูลค่าอัตโนมัติ Default data'!C176:D176)+(('5. ผู้ใช้กำหนดเรื่องปุ๋ย'!C104/100)*'ข้อมูลค่าอัตโนมัติ Default data'!C177:D177)+(('5. ผู้ใช้กำหนดเรื่องปุ๋ย'!C107/100)*'ข้อมูลค่าอัตโนมัติ Default data'!C178:D178)+(('5. ผู้ใช้กำหนดเรื่องปุ๋ย'!C108/100)*'ข้อมูลค่าอัตโนมัติ Default data'!C179:D179)+(('5. ผู้ใช้กำหนดเรื่องปุ๋ย'!C109/100)*'ข้อมูลค่าอัตโนมัติ Default data'!C180:D180)+(('5. ผู้ใช้กำหนดเรื่องปุ๋ย'!C110/100)*'ข้อมูลค่าอัตโนมัติ Default data'!C181:D181))</f>
        <v>0</v>
      </c>
      <c r="D112" s="252"/>
      <c r="E112" s="252"/>
      <c r="F112" s="252"/>
      <c r="G112" s="252"/>
      <c r="H112" s="252"/>
      <c r="I112" s="252"/>
      <c r="J112" s="252"/>
    </row>
    <row r="113" spans="1:10" s="296" customFormat="1" ht="15.75" thickBot="1"/>
    <row r="114" spans="1:10">
      <c r="A114" s="252"/>
      <c r="B114" s="252"/>
      <c r="C114" s="252"/>
      <c r="D114" s="252"/>
      <c r="E114" s="252"/>
      <c r="F114" s="252"/>
      <c r="G114" s="252"/>
      <c r="H114" s="252"/>
      <c r="I114" s="252"/>
      <c r="J114" s="252"/>
    </row>
    <row r="115" spans="1:10">
      <c r="A115" s="378" t="s">
        <v>247</v>
      </c>
      <c r="B115" s="252"/>
      <c r="C115" s="417" t="s">
        <v>412</v>
      </c>
      <c r="D115" s="128"/>
      <c r="E115" s="252"/>
      <c r="F115" s="252"/>
      <c r="G115" s="252"/>
      <c r="H115" s="252"/>
      <c r="I115" s="252"/>
      <c r="J115" s="252"/>
    </row>
    <row r="116" spans="1:10">
      <c r="A116" s="378"/>
      <c r="B116" s="252"/>
      <c r="C116" s="252"/>
      <c r="D116" s="252"/>
      <c r="E116" s="252"/>
      <c r="F116" s="252"/>
      <c r="G116" s="252"/>
      <c r="H116" s="252"/>
      <c r="I116" s="252"/>
      <c r="J116" s="128"/>
    </row>
    <row r="117" spans="1:10" ht="32.1" customHeight="1">
      <c r="A117" s="370" t="s">
        <v>223</v>
      </c>
      <c r="B117" s="252"/>
      <c r="C117" s="252"/>
      <c r="D117" s="252"/>
      <c r="E117" s="478" t="s">
        <v>249</v>
      </c>
      <c r="F117" s="478"/>
      <c r="G117" s="478"/>
      <c r="H117" s="478"/>
      <c r="I117" s="478"/>
      <c r="J117" s="478"/>
    </row>
    <row r="118" spans="1:10">
      <c r="A118" s="378"/>
      <c r="B118" s="252"/>
      <c r="C118" s="252"/>
      <c r="D118" s="252"/>
      <c r="E118" s="252"/>
      <c r="F118" s="252"/>
      <c r="G118" s="252"/>
      <c r="H118" s="252"/>
      <c r="I118" s="252"/>
      <c r="J118" s="252"/>
    </row>
    <row r="119" spans="1:10" ht="30">
      <c r="A119" s="378"/>
      <c r="B119" s="252"/>
      <c r="C119" s="252"/>
      <c r="D119" s="252"/>
      <c r="E119" s="236" t="s">
        <v>240</v>
      </c>
      <c r="F119" s="236" t="s">
        <v>241</v>
      </c>
      <c r="G119" s="236" t="s">
        <v>242</v>
      </c>
      <c r="H119" s="236" t="s">
        <v>100</v>
      </c>
      <c r="I119" s="236" t="s">
        <v>243</v>
      </c>
      <c r="J119" s="252"/>
    </row>
    <row r="120" spans="1:10">
      <c r="A120" s="378" t="s">
        <v>217</v>
      </c>
      <c r="B120" s="252"/>
      <c r="C120" s="175"/>
      <c r="D120" s="378" t="s">
        <v>230</v>
      </c>
      <c r="E120" s="175"/>
      <c r="F120" s="175"/>
      <c r="G120" s="175"/>
      <c r="H120" s="175"/>
      <c r="I120" s="175"/>
      <c r="J120" s="237" t="str">
        <f>CONCATENATE(E120,F120,G120,H120,I120)</f>
        <v/>
      </c>
    </row>
    <row r="121" spans="1:10" ht="29.25">
      <c r="A121" s="378"/>
      <c r="B121" s="252"/>
      <c r="C121" s="128"/>
      <c r="D121" s="378"/>
      <c r="E121" s="236" t="s">
        <v>244</v>
      </c>
      <c r="F121" s="236" t="s">
        <v>245</v>
      </c>
      <c r="G121" s="236" t="s">
        <v>246</v>
      </c>
      <c r="H121" s="13"/>
      <c r="I121" s="252"/>
      <c r="J121" s="252"/>
    </row>
    <row r="122" spans="1:10">
      <c r="A122" s="378" t="s">
        <v>218</v>
      </c>
      <c r="B122" s="252"/>
      <c r="C122" s="175"/>
      <c r="D122" s="378" t="s">
        <v>231</v>
      </c>
      <c r="E122" s="175"/>
      <c r="F122" s="175"/>
      <c r="G122" s="175"/>
      <c r="H122" s="237" t="str">
        <f>CONCATENATE(E122,F122,G122)</f>
        <v/>
      </c>
      <c r="I122" s="238" t="str">
        <f>IF(H122&gt;"Y","WARNING","")</f>
        <v/>
      </c>
      <c r="J122" s="252"/>
    </row>
    <row r="123" spans="1:10" ht="43.5">
      <c r="A123" s="378"/>
      <c r="B123" s="252"/>
      <c r="C123" s="128"/>
      <c r="D123" s="378"/>
      <c r="E123" s="236" t="s">
        <v>250</v>
      </c>
      <c r="F123" s="236" t="s">
        <v>251</v>
      </c>
      <c r="G123" s="252"/>
      <c r="H123" s="252"/>
      <c r="I123" s="252"/>
      <c r="J123" s="252"/>
    </row>
    <row r="124" spans="1:10">
      <c r="A124" s="378" t="s">
        <v>219</v>
      </c>
      <c r="B124" s="252"/>
      <c r="C124" s="175"/>
      <c r="D124" s="378" t="s">
        <v>232</v>
      </c>
      <c r="E124" s="175"/>
      <c r="F124" s="175"/>
      <c r="G124" s="237" t="str">
        <f>CONCATENATE(E124,F124)</f>
        <v/>
      </c>
      <c r="H124" s="252" t="str">
        <f>IF(G124&gt;"Y","WARNING","")</f>
        <v/>
      </c>
      <c r="I124" s="252"/>
      <c r="J124" s="252"/>
    </row>
    <row r="125" spans="1:10">
      <c r="A125" s="378"/>
      <c r="B125" s="252"/>
      <c r="C125" s="252"/>
      <c r="D125" s="378"/>
      <c r="E125" s="252"/>
      <c r="F125" s="252"/>
      <c r="G125" s="252"/>
      <c r="H125" s="252"/>
      <c r="I125" s="252"/>
      <c r="J125" s="252"/>
    </row>
    <row r="126" spans="1:10">
      <c r="A126" s="370" t="s">
        <v>224</v>
      </c>
      <c r="B126" s="252"/>
      <c r="C126" s="252"/>
      <c r="D126" s="378"/>
      <c r="E126" s="239"/>
      <c r="F126" s="128"/>
      <c r="G126" s="128"/>
      <c r="H126" s="128"/>
      <c r="I126" s="128"/>
      <c r="J126" s="252"/>
    </row>
    <row r="127" spans="1:10">
      <c r="A127" s="378"/>
      <c r="B127" s="252"/>
      <c r="C127" s="252"/>
      <c r="D127" s="378"/>
      <c r="E127" s="128"/>
      <c r="F127" s="128"/>
      <c r="G127" s="128"/>
      <c r="H127" s="128"/>
      <c r="I127" s="128"/>
      <c r="J127" s="252"/>
    </row>
    <row r="128" spans="1:10">
      <c r="A128" s="378" t="s">
        <v>220</v>
      </c>
      <c r="B128" s="252"/>
      <c r="C128" s="175"/>
      <c r="D128" s="378" t="s">
        <v>233</v>
      </c>
      <c r="E128" s="239"/>
      <c r="F128" s="128"/>
      <c r="G128" s="128"/>
      <c r="H128" s="128"/>
      <c r="I128" s="128"/>
      <c r="J128" s="252"/>
    </row>
    <row r="129" spans="1:10">
      <c r="A129" s="378" t="s">
        <v>221</v>
      </c>
      <c r="B129" s="252"/>
      <c r="C129" s="175"/>
      <c r="D129" s="378" t="s">
        <v>234</v>
      </c>
      <c r="E129" s="128"/>
      <c r="F129" s="128"/>
      <c r="G129" s="128"/>
      <c r="H129" s="128"/>
      <c r="I129" s="128"/>
      <c r="J129" s="252"/>
    </row>
    <row r="130" spans="1:10">
      <c r="A130" s="378" t="s">
        <v>222</v>
      </c>
      <c r="B130" s="252"/>
      <c r="C130" s="175"/>
      <c r="D130" s="378" t="s">
        <v>106</v>
      </c>
      <c r="E130" s="239"/>
      <c r="F130" s="128"/>
      <c r="G130" s="128"/>
      <c r="H130" s="128"/>
      <c r="I130" s="128"/>
      <c r="J130" s="252"/>
    </row>
    <row r="131" spans="1:10">
      <c r="A131" s="378"/>
      <c r="B131" s="252"/>
      <c r="C131" s="252"/>
      <c r="D131" s="378"/>
      <c r="E131" s="128"/>
      <c r="F131" s="128"/>
      <c r="G131" s="128"/>
      <c r="H131" s="128"/>
      <c r="I131" s="128"/>
      <c r="J131" s="252"/>
    </row>
    <row r="132" spans="1:10">
      <c r="A132" s="377" t="s">
        <v>225</v>
      </c>
      <c r="B132" s="252"/>
      <c r="C132" s="252"/>
      <c r="D132" s="378"/>
      <c r="E132" s="239"/>
      <c r="F132" s="128"/>
      <c r="G132" s="128"/>
      <c r="H132" s="128"/>
      <c r="I132" s="128"/>
      <c r="J132" s="252"/>
    </row>
    <row r="133" spans="1:10">
      <c r="A133" s="378" t="s">
        <v>226</v>
      </c>
      <c r="B133" s="252"/>
      <c r="C133" s="175"/>
      <c r="D133" s="378" t="s">
        <v>235</v>
      </c>
      <c r="E133" s="128"/>
      <c r="F133" s="128"/>
      <c r="G133" s="128"/>
      <c r="H133" s="128"/>
      <c r="I133" s="128"/>
      <c r="J133" s="252"/>
    </row>
    <row r="134" spans="1:10">
      <c r="A134" s="378" t="s">
        <v>227</v>
      </c>
      <c r="B134" s="252"/>
      <c r="C134" s="175"/>
      <c r="D134" s="378" t="s">
        <v>236</v>
      </c>
      <c r="E134" s="239"/>
      <c r="F134" s="128"/>
      <c r="G134" s="128"/>
      <c r="H134" s="128"/>
      <c r="I134" s="128"/>
      <c r="J134" s="252"/>
    </row>
    <row r="135" spans="1:10">
      <c r="A135" s="378" t="s">
        <v>228</v>
      </c>
      <c r="B135" s="252"/>
      <c r="C135" s="175"/>
      <c r="D135" s="378" t="s">
        <v>237</v>
      </c>
      <c r="E135" s="239"/>
      <c r="F135" s="128"/>
      <c r="G135" s="128"/>
      <c r="H135" s="128"/>
      <c r="I135" s="128"/>
      <c r="J135" s="252"/>
    </row>
    <row r="136" spans="1:10">
      <c r="A136" s="378" t="s">
        <v>229</v>
      </c>
      <c r="B136" s="252"/>
      <c r="C136" s="175"/>
      <c r="D136" s="378" t="s">
        <v>238</v>
      </c>
      <c r="E136" s="128"/>
      <c r="F136" s="128"/>
      <c r="G136" s="128"/>
      <c r="H136" s="128"/>
      <c r="I136" s="128"/>
      <c r="J136" s="252"/>
    </row>
    <row r="137" spans="1:10">
      <c r="A137" s="378"/>
      <c r="B137" s="252"/>
      <c r="C137" s="252"/>
      <c r="D137" s="252"/>
      <c r="E137" s="252"/>
      <c r="F137" s="252"/>
      <c r="G137" s="252"/>
      <c r="H137" s="252"/>
      <c r="I137" s="252"/>
      <c r="J137" s="252"/>
    </row>
    <row r="138" spans="1:10">
      <c r="A138" s="240" t="s">
        <v>239</v>
      </c>
      <c r="B138" s="240"/>
      <c r="C138" s="241">
        <f>1000*((('5. ผู้ใช้กำหนดเรื่องปุ๋ย'!C120/100)*'ข้อมูลค่าอัตโนมัติ Default data'!C191:D191)+(('5. ผู้ใช้กำหนดเรื่องปุ๋ย'!C122/100)*'ข้อมูลค่าอัตโนมัติ Default data'!C197:D197)+(('5. ผู้ใช้กำหนดเรื่องปุ๋ย'!C124/100)*'ข้อมูลค่าอัตโนมัติ Default data'!C202:D202)+(('5. ผู้ใช้กำหนดเรื่องปุ๋ย'!C128/100)*'ข้อมูลค่าอัตโนมัติ Default data'!C204:D204)+(('5. ผู้ใช้กำหนดเรื่องปุ๋ย'!C129/100)*'ข้อมูลค่าอัตโนมัติ Default data'!C205:D205)+(('5. ผู้ใช้กำหนดเรื่องปุ๋ย'!C130/100)*'ข้อมูลค่าอัตโนมัติ Default data'!C206:D206)+(('5. ผู้ใช้กำหนดเรื่องปุ๋ย'!C133/100)*'ข้อมูลค่าอัตโนมัติ Default data'!C207:D207)+(('5. ผู้ใช้กำหนดเรื่องปุ๋ย'!C134/100)*'ข้อมูลค่าอัตโนมัติ Default data'!C208:D208)+(('5. ผู้ใช้กำหนดเรื่องปุ๋ย'!C135/100)*'ข้อมูลค่าอัตโนมัติ Default data'!C209:D209)+(('5. ผู้ใช้กำหนดเรื่องปุ๋ย'!C136/100)*'ข้อมูลค่าอัตโนมัติ Default data'!C210:D210))</f>
        <v>0</v>
      </c>
      <c r="D138" s="252"/>
      <c r="E138" s="252"/>
      <c r="F138" s="252"/>
      <c r="G138" s="252"/>
      <c r="H138" s="252"/>
      <c r="I138" s="252"/>
      <c r="J138" s="252"/>
    </row>
    <row r="139" spans="1:10" s="296" customFormat="1" ht="15.75" thickBot="1"/>
    <row r="140" spans="1:10">
      <c r="A140" s="252"/>
      <c r="B140" s="252"/>
      <c r="C140" s="252"/>
      <c r="D140" s="252"/>
      <c r="E140" s="252"/>
      <c r="F140" s="252"/>
      <c r="G140" s="252"/>
      <c r="H140" s="252"/>
      <c r="I140" s="252"/>
      <c r="J140" s="252"/>
    </row>
    <row r="141" spans="1:10">
      <c r="A141" s="378" t="s">
        <v>247</v>
      </c>
      <c r="B141" s="252"/>
      <c r="C141" s="175" t="s">
        <v>256</v>
      </c>
      <c r="D141" s="128"/>
      <c r="E141" s="252"/>
      <c r="F141" s="252"/>
      <c r="G141" s="252"/>
      <c r="H141" s="252"/>
      <c r="I141" s="252"/>
      <c r="J141" s="252"/>
    </row>
    <row r="142" spans="1:10">
      <c r="A142" s="378"/>
      <c r="B142" s="252"/>
      <c r="C142" s="252"/>
      <c r="D142" s="252"/>
      <c r="E142" s="252"/>
      <c r="F142" s="252"/>
      <c r="G142" s="252"/>
      <c r="H142" s="252"/>
      <c r="I142" s="252"/>
      <c r="J142" s="128"/>
    </row>
    <row r="143" spans="1:10" ht="32.1" customHeight="1">
      <c r="A143" s="370" t="s">
        <v>223</v>
      </c>
      <c r="B143" s="252"/>
      <c r="C143" s="252"/>
      <c r="D143" s="252"/>
      <c r="E143" s="478" t="s">
        <v>249</v>
      </c>
      <c r="F143" s="478"/>
      <c r="G143" s="478"/>
      <c r="H143" s="478"/>
      <c r="I143" s="478"/>
      <c r="J143" s="478"/>
    </row>
    <row r="144" spans="1:10">
      <c r="A144" s="378"/>
      <c r="B144" s="252"/>
      <c r="C144" s="252"/>
      <c r="D144" s="252"/>
      <c r="E144" s="252"/>
      <c r="F144" s="252"/>
      <c r="G144" s="252"/>
      <c r="H144" s="252"/>
      <c r="I144" s="252"/>
      <c r="J144" s="252"/>
    </row>
    <row r="145" spans="1:10" ht="30">
      <c r="A145" s="378"/>
      <c r="B145" s="252"/>
      <c r="C145" s="252"/>
      <c r="D145" s="252"/>
      <c r="E145" s="236" t="s">
        <v>240</v>
      </c>
      <c r="F145" s="236" t="s">
        <v>241</v>
      </c>
      <c r="G145" s="236" t="s">
        <v>242</v>
      </c>
      <c r="H145" s="236" t="s">
        <v>100</v>
      </c>
      <c r="I145" s="236" t="s">
        <v>243</v>
      </c>
      <c r="J145" s="252"/>
    </row>
    <row r="146" spans="1:10">
      <c r="A146" s="378" t="s">
        <v>217</v>
      </c>
      <c r="B146" s="252"/>
      <c r="C146" s="175"/>
      <c r="D146" s="378" t="s">
        <v>230</v>
      </c>
      <c r="E146" s="175"/>
      <c r="F146" s="175"/>
      <c r="G146" s="175"/>
      <c r="H146" s="175"/>
      <c r="I146" s="175"/>
      <c r="J146" s="237" t="str">
        <f>CONCATENATE(E146,F146,G146,H146,I146)</f>
        <v/>
      </c>
    </row>
    <row r="147" spans="1:10" ht="29.25">
      <c r="A147" s="378"/>
      <c r="B147" s="252"/>
      <c r="C147" s="128"/>
      <c r="D147" s="378"/>
      <c r="E147" s="236" t="s">
        <v>244</v>
      </c>
      <c r="F147" s="236" t="s">
        <v>245</v>
      </c>
      <c r="G147" s="236" t="s">
        <v>246</v>
      </c>
      <c r="H147" s="13"/>
      <c r="I147" s="252"/>
      <c r="J147" s="252"/>
    </row>
    <row r="148" spans="1:10">
      <c r="A148" s="378" t="s">
        <v>218</v>
      </c>
      <c r="B148" s="252"/>
      <c r="C148" s="175"/>
      <c r="D148" s="378" t="s">
        <v>231</v>
      </c>
      <c r="E148" s="175"/>
      <c r="F148" s="175"/>
      <c r="G148" s="175"/>
      <c r="H148" s="237" t="str">
        <f>CONCATENATE(E148,F148,G148)</f>
        <v/>
      </c>
      <c r="I148" s="238" t="str">
        <f>IF(H148&gt;"Y","WARNING","")</f>
        <v/>
      </c>
      <c r="J148" s="252"/>
    </row>
    <row r="149" spans="1:10" ht="43.5">
      <c r="A149" s="378"/>
      <c r="B149" s="252"/>
      <c r="C149" s="128"/>
      <c r="D149" s="378"/>
      <c r="E149" s="236" t="s">
        <v>250</v>
      </c>
      <c r="F149" s="236" t="s">
        <v>251</v>
      </c>
      <c r="G149" s="252"/>
      <c r="H149" s="252"/>
      <c r="I149" s="252"/>
      <c r="J149" s="252"/>
    </row>
    <row r="150" spans="1:10">
      <c r="A150" s="378" t="s">
        <v>219</v>
      </c>
      <c r="B150" s="252"/>
      <c r="C150" s="175"/>
      <c r="D150" s="378" t="s">
        <v>232</v>
      </c>
      <c r="E150" s="175"/>
      <c r="F150" s="175"/>
      <c r="G150" s="237" t="str">
        <f>CONCATENATE(E150,F150)</f>
        <v/>
      </c>
      <c r="H150" s="252" t="str">
        <f>IF(G150&gt;"Y","WARNING","")</f>
        <v/>
      </c>
      <c r="I150" s="252"/>
      <c r="J150" s="252"/>
    </row>
    <row r="151" spans="1:10">
      <c r="A151" s="378"/>
      <c r="B151" s="252"/>
      <c r="C151" s="252"/>
      <c r="D151" s="378"/>
      <c r="E151" s="252"/>
      <c r="F151" s="252"/>
      <c r="G151" s="252"/>
      <c r="H151" s="252"/>
      <c r="I151" s="252"/>
      <c r="J151" s="252"/>
    </row>
    <row r="152" spans="1:10">
      <c r="A152" s="370" t="s">
        <v>224</v>
      </c>
      <c r="B152" s="252"/>
      <c r="C152" s="252"/>
      <c r="D152" s="378"/>
      <c r="E152" s="239"/>
      <c r="F152" s="128"/>
      <c r="G152" s="128"/>
      <c r="H152" s="128"/>
      <c r="I152" s="128"/>
      <c r="J152" s="252"/>
    </row>
    <row r="153" spans="1:10">
      <c r="A153" s="378"/>
      <c r="B153" s="252"/>
      <c r="C153" s="252"/>
      <c r="D153" s="378"/>
      <c r="E153" s="128"/>
      <c r="F153" s="128"/>
      <c r="G153" s="128"/>
      <c r="H153" s="128"/>
      <c r="I153" s="128"/>
      <c r="J153" s="252"/>
    </row>
    <row r="154" spans="1:10">
      <c r="A154" s="378" t="s">
        <v>220</v>
      </c>
      <c r="B154" s="252"/>
      <c r="C154" s="175"/>
      <c r="D154" s="378" t="s">
        <v>233</v>
      </c>
      <c r="E154" s="239"/>
      <c r="F154" s="128"/>
      <c r="G154" s="128"/>
      <c r="H154" s="128"/>
      <c r="I154" s="128"/>
      <c r="J154" s="252"/>
    </row>
    <row r="155" spans="1:10">
      <c r="A155" s="378" t="s">
        <v>221</v>
      </c>
      <c r="B155" s="252"/>
      <c r="C155" s="175"/>
      <c r="D155" s="378" t="s">
        <v>234</v>
      </c>
      <c r="E155" s="128"/>
      <c r="F155" s="128"/>
      <c r="G155" s="128"/>
      <c r="H155" s="128"/>
      <c r="I155" s="128"/>
      <c r="J155" s="252"/>
    </row>
    <row r="156" spans="1:10">
      <c r="A156" s="378" t="s">
        <v>222</v>
      </c>
      <c r="B156" s="252"/>
      <c r="C156" s="175"/>
      <c r="D156" s="378" t="s">
        <v>106</v>
      </c>
      <c r="E156" s="239"/>
      <c r="F156" s="128"/>
      <c r="G156" s="128"/>
      <c r="H156" s="128"/>
      <c r="I156" s="128"/>
      <c r="J156" s="252"/>
    </row>
    <row r="157" spans="1:10">
      <c r="A157" s="378"/>
      <c r="B157" s="252"/>
      <c r="C157" s="252"/>
      <c r="D157" s="378"/>
      <c r="E157" s="128"/>
      <c r="F157" s="128"/>
      <c r="G157" s="128"/>
      <c r="H157" s="128"/>
      <c r="I157" s="128"/>
      <c r="J157" s="252"/>
    </row>
    <row r="158" spans="1:10">
      <c r="A158" s="377" t="s">
        <v>225</v>
      </c>
      <c r="B158" s="252"/>
      <c r="C158" s="252"/>
      <c r="D158" s="378"/>
      <c r="E158" s="239"/>
      <c r="F158" s="128"/>
      <c r="G158" s="128"/>
      <c r="H158" s="128"/>
      <c r="I158" s="128"/>
      <c r="J158" s="252"/>
    </row>
    <row r="159" spans="1:10">
      <c r="A159" s="378" t="s">
        <v>226</v>
      </c>
      <c r="B159" s="252"/>
      <c r="C159" s="175"/>
      <c r="D159" s="378" t="s">
        <v>235</v>
      </c>
      <c r="E159" s="128"/>
      <c r="F159" s="128"/>
      <c r="G159" s="128"/>
      <c r="H159" s="128"/>
      <c r="I159" s="128"/>
      <c r="J159" s="252"/>
    </row>
    <row r="160" spans="1:10">
      <c r="A160" s="378" t="s">
        <v>227</v>
      </c>
      <c r="B160" s="252"/>
      <c r="C160" s="175"/>
      <c r="D160" s="378" t="s">
        <v>236</v>
      </c>
      <c r="E160" s="239"/>
      <c r="F160" s="128"/>
      <c r="G160" s="128"/>
      <c r="H160" s="128"/>
      <c r="I160" s="128"/>
      <c r="J160" s="252"/>
    </row>
    <row r="161" spans="1:10">
      <c r="A161" s="378" t="s">
        <v>228</v>
      </c>
      <c r="B161" s="252"/>
      <c r="C161" s="175"/>
      <c r="D161" s="378" t="s">
        <v>237</v>
      </c>
      <c r="E161" s="239"/>
      <c r="F161" s="128"/>
      <c r="G161" s="128"/>
      <c r="H161" s="128"/>
      <c r="I161" s="128"/>
      <c r="J161" s="252"/>
    </row>
    <row r="162" spans="1:10">
      <c r="A162" s="378" t="s">
        <v>229</v>
      </c>
      <c r="B162" s="252"/>
      <c r="C162" s="175"/>
      <c r="D162" s="378" t="s">
        <v>238</v>
      </c>
      <c r="E162" s="128"/>
      <c r="F162" s="128"/>
      <c r="G162" s="128"/>
      <c r="H162" s="128"/>
      <c r="I162" s="128"/>
      <c r="J162" s="252"/>
    </row>
    <row r="163" spans="1:10">
      <c r="A163" s="378"/>
      <c r="B163" s="252"/>
      <c r="C163" s="252"/>
      <c r="D163" s="252"/>
      <c r="E163" s="252"/>
      <c r="F163" s="252"/>
      <c r="G163" s="252"/>
      <c r="H163" s="252"/>
      <c r="I163" s="252"/>
      <c r="J163" s="252"/>
    </row>
    <row r="164" spans="1:10">
      <c r="A164" s="240" t="s">
        <v>239</v>
      </c>
      <c r="B164" s="240"/>
      <c r="C164" s="241">
        <f>1000*((('5. ผู้ใช้กำหนดเรื่องปุ๋ย'!C146/100)*'ข้อมูลค่าอัตโนมัติ Default data'!C220:D220)+(('5. ผู้ใช้กำหนดเรื่องปุ๋ย'!C148/100)*'ข้อมูลค่าอัตโนมัติ Default data'!C226:D226)+(('5. ผู้ใช้กำหนดเรื่องปุ๋ย'!C150/100)*'ข้อมูลค่าอัตโนมัติ Default data'!C231:D231)+(('5. ผู้ใช้กำหนดเรื่องปุ๋ย'!C154/100)*'ข้อมูลค่าอัตโนมัติ Default data'!C233:D233)+(('5. ผู้ใช้กำหนดเรื่องปุ๋ย'!C155/100)*'ข้อมูลค่าอัตโนมัติ Default data'!C234:D234)+(('5. ผู้ใช้กำหนดเรื่องปุ๋ย'!C156/100)*'ข้อมูลค่าอัตโนมัติ Default data'!C235:D235)+(('5. ผู้ใช้กำหนดเรื่องปุ๋ย'!C159/100)*'ข้อมูลค่าอัตโนมัติ Default data'!C236:D236)+(('5. ผู้ใช้กำหนดเรื่องปุ๋ย'!C160/100)*'ข้อมูลค่าอัตโนมัติ Default data'!C237:D237)+(('5. ผู้ใช้กำหนดเรื่องปุ๋ย'!C161/100)*'ข้อมูลค่าอัตโนมัติ Default data'!C238:D238)+(('5. ผู้ใช้กำหนดเรื่องปุ๋ย'!C162/100)*'ข้อมูลค่าอัตโนมัติ Default data'!C239:D239))</f>
        <v>0</v>
      </c>
      <c r="D164" s="252"/>
      <c r="E164" s="252"/>
      <c r="F164" s="252"/>
      <c r="G164" s="252"/>
      <c r="H164" s="252"/>
      <c r="I164" s="252"/>
      <c r="J164" s="252"/>
    </row>
    <row r="165" spans="1:10" s="296" customFormat="1" ht="15.75" thickBot="1"/>
    <row r="166" spans="1:10">
      <c r="A166" s="252"/>
      <c r="B166" s="252"/>
      <c r="C166" s="252"/>
      <c r="D166" s="252"/>
      <c r="E166" s="252"/>
      <c r="F166" s="252"/>
      <c r="G166" s="252"/>
      <c r="H166" s="252"/>
      <c r="I166" s="252"/>
      <c r="J166" s="252"/>
    </row>
    <row r="167" spans="1:10">
      <c r="A167" s="378" t="s">
        <v>247</v>
      </c>
      <c r="B167" s="252"/>
      <c r="C167" s="175" t="s">
        <v>255</v>
      </c>
      <c r="D167" s="128"/>
      <c r="E167" s="252"/>
      <c r="F167" s="252"/>
      <c r="G167" s="252"/>
      <c r="H167" s="252"/>
      <c r="I167" s="252"/>
      <c r="J167" s="252"/>
    </row>
    <row r="168" spans="1:10">
      <c r="A168" s="378"/>
      <c r="B168" s="252"/>
      <c r="C168" s="252"/>
      <c r="D168" s="252"/>
      <c r="E168" s="252"/>
      <c r="F168" s="252"/>
      <c r="G168" s="252"/>
      <c r="H168" s="252"/>
      <c r="I168" s="252"/>
      <c r="J168" s="128"/>
    </row>
    <row r="169" spans="1:10" ht="32.1" customHeight="1">
      <c r="A169" s="370" t="s">
        <v>223</v>
      </c>
      <c r="B169" s="252"/>
      <c r="C169" s="252"/>
      <c r="D169" s="252"/>
      <c r="E169" s="478" t="s">
        <v>249</v>
      </c>
      <c r="F169" s="478"/>
      <c r="G169" s="478"/>
      <c r="H169" s="478"/>
      <c r="I169" s="478"/>
      <c r="J169" s="478"/>
    </row>
    <row r="170" spans="1:10">
      <c r="A170" s="378"/>
      <c r="B170" s="252"/>
      <c r="C170" s="252"/>
      <c r="D170" s="252"/>
      <c r="E170" s="252"/>
      <c r="F170" s="252"/>
      <c r="G170" s="252"/>
      <c r="H170" s="252"/>
      <c r="I170" s="252"/>
      <c r="J170" s="252"/>
    </row>
    <row r="171" spans="1:10" ht="30">
      <c r="A171" s="378"/>
      <c r="B171" s="252"/>
      <c r="C171" s="252"/>
      <c r="D171" s="252"/>
      <c r="E171" s="236" t="s">
        <v>240</v>
      </c>
      <c r="F171" s="236" t="s">
        <v>241</v>
      </c>
      <c r="G171" s="236" t="s">
        <v>242</v>
      </c>
      <c r="H171" s="236" t="s">
        <v>100</v>
      </c>
      <c r="I171" s="236" t="s">
        <v>243</v>
      </c>
      <c r="J171" s="252"/>
    </row>
    <row r="172" spans="1:10">
      <c r="A172" s="378" t="s">
        <v>217</v>
      </c>
      <c r="B172" s="252"/>
      <c r="C172" s="175"/>
      <c r="D172" s="378" t="s">
        <v>230</v>
      </c>
      <c r="E172" s="175"/>
      <c r="F172" s="175"/>
      <c r="G172" s="175"/>
      <c r="H172" s="175"/>
      <c r="I172" s="175"/>
      <c r="J172" s="237" t="str">
        <f>CONCATENATE(E172,F172,G172,H172,I172)</f>
        <v/>
      </c>
    </row>
    <row r="173" spans="1:10" ht="29.25">
      <c r="A173" s="378"/>
      <c r="B173" s="252"/>
      <c r="C173" s="128"/>
      <c r="D173" s="378"/>
      <c r="E173" s="236" t="s">
        <v>244</v>
      </c>
      <c r="F173" s="236" t="s">
        <v>245</v>
      </c>
      <c r="G173" s="236" t="s">
        <v>246</v>
      </c>
      <c r="H173" s="13"/>
      <c r="I173" s="252"/>
      <c r="J173" s="252"/>
    </row>
    <row r="174" spans="1:10">
      <c r="A174" s="378" t="s">
        <v>218</v>
      </c>
      <c r="B174" s="252"/>
      <c r="C174" s="175"/>
      <c r="D174" s="378" t="s">
        <v>231</v>
      </c>
      <c r="E174" s="175"/>
      <c r="F174" s="175"/>
      <c r="G174" s="175"/>
      <c r="H174" s="237" t="str">
        <f>CONCATENATE(E174,F174,G174)</f>
        <v/>
      </c>
      <c r="I174" s="238" t="str">
        <f>IF(H174&gt;"Y","WARNING","")</f>
        <v/>
      </c>
      <c r="J174" s="252"/>
    </row>
    <row r="175" spans="1:10" ht="43.5">
      <c r="A175" s="378"/>
      <c r="B175" s="252"/>
      <c r="C175" s="128"/>
      <c r="D175" s="378"/>
      <c r="E175" s="236" t="s">
        <v>250</v>
      </c>
      <c r="F175" s="236" t="s">
        <v>251</v>
      </c>
      <c r="G175" s="252"/>
      <c r="H175" s="252"/>
      <c r="I175" s="252"/>
      <c r="J175" s="252"/>
    </row>
    <row r="176" spans="1:10">
      <c r="A176" s="378" t="s">
        <v>219</v>
      </c>
      <c r="B176" s="252"/>
      <c r="C176" s="175"/>
      <c r="D176" s="378" t="s">
        <v>232</v>
      </c>
      <c r="E176" s="175"/>
      <c r="F176" s="175"/>
      <c r="G176" s="237" t="str">
        <f>CONCATENATE(E176,F176)</f>
        <v/>
      </c>
      <c r="H176" s="252" t="str">
        <f>IF(G176&gt;"Y","WARNING","")</f>
        <v/>
      </c>
      <c r="I176" s="252"/>
      <c r="J176" s="252"/>
    </row>
    <row r="177" spans="1:10">
      <c r="A177" s="378"/>
      <c r="B177" s="252"/>
      <c r="C177" s="252"/>
      <c r="D177" s="378"/>
      <c r="E177" s="252"/>
      <c r="F177" s="252"/>
      <c r="G177" s="252"/>
      <c r="H177" s="252"/>
      <c r="I177" s="252"/>
      <c r="J177" s="252"/>
    </row>
    <row r="178" spans="1:10">
      <c r="A178" s="370" t="s">
        <v>224</v>
      </c>
      <c r="B178" s="252"/>
      <c r="C178" s="252"/>
      <c r="D178" s="378"/>
      <c r="E178" s="239"/>
      <c r="F178" s="128"/>
      <c r="G178" s="128"/>
      <c r="H178" s="128"/>
      <c r="I178" s="128"/>
      <c r="J178" s="252"/>
    </row>
    <row r="179" spans="1:10">
      <c r="A179" s="378"/>
      <c r="B179" s="252"/>
      <c r="C179" s="252"/>
      <c r="D179" s="378"/>
      <c r="E179" s="128"/>
      <c r="F179" s="128"/>
      <c r="G179" s="128"/>
      <c r="H179" s="128"/>
      <c r="I179" s="128"/>
      <c r="J179" s="252"/>
    </row>
    <row r="180" spans="1:10">
      <c r="A180" s="378" t="s">
        <v>220</v>
      </c>
      <c r="B180" s="252"/>
      <c r="C180" s="175"/>
      <c r="D180" s="378" t="s">
        <v>233</v>
      </c>
      <c r="E180" s="239"/>
      <c r="F180" s="128"/>
      <c r="G180" s="128"/>
      <c r="H180" s="128"/>
      <c r="I180" s="128"/>
      <c r="J180" s="252"/>
    </row>
    <row r="181" spans="1:10">
      <c r="A181" s="378" t="s">
        <v>221</v>
      </c>
      <c r="B181" s="252"/>
      <c r="C181" s="175"/>
      <c r="D181" s="378" t="s">
        <v>234</v>
      </c>
      <c r="E181" s="128"/>
      <c r="F181" s="128"/>
      <c r="G181" s="128"/>
      <c r="H181" s="128"/>
      <c r="I181" s="128"/>
      <c r="J181" s="252"/>
    </row>
    <row r="182" spans="1:10">
      <c r="A182" s="378" t="s">
        <v>222</v>
      </c>
      <c r="B182" s="252"/>
      <c r="C182" s="175"/>
      <c r="D182" s="378" t="s">
        <v>106</v>
      </c>
      <c r="E182" s="239"/>
      <c r="F182" s="128"/>
      <c r="G182" s="128"/>
      <c r="H182" s="128"/>
      <c r="I182" s="128"/>
      <c r="J182" s="252"/>
    </row>
    <row r="183" spans="1:10">
      <c r="A183" s="378"/>
      <c r="B183" s="252"/>
      <c r="C183" s="252"/>
      <c r="D183" s="378"/>
      <c r="E183" s="128"/>
      <c r="F183" s="128"/>
      <c r="G183" s="128"/>
      <c r="H183" s="128"/>
      <c r="I183" s="128"/>
      <c r="J183" s="252"/>
    </row>
    <row r="184" spans="1:10">
      <c r="A184" s="377" t="s">
        <v>225</v>
      </c>
      <c r="B184" s="252"/>
      <c r="C184" s="252"/>
      <c r="D184" s="378"/>
      <c r="E184" s="239"/>
      <c r="F184" s="128"/>
      <c r="G184" s="128"/>
      <c r="H184" s="128"/>
      <c r="I184" s="128"/>
      <c r="J184" s="252"/>
    </row>
    <row r="185" spans="1:10">
      <c r="A185" s="378" t="s">
        <v>226</v>
      </c>
      <c r="B185" s="252"/>
      <c r="C185" s="175"/>
      <c r="D185" s="378" t="s">
        <v>235</v>
      </c>
      <c r="E185" s="128"/>
      <c r="F185" s="128"/>
      <c r="G185" s="128"/>
      <c r="H185" s="128"/>
      <c r="I185" s="128"/>
      <c r="J185" s="252"/>
    </row>
    <row r="186" spans="1:10">
      <c r="A186" s="378" t="s">
        <v>227</v>
      </c>
      <c r="B186" s="252"/>
      <c r="C186" s="175"/>
      <c r="D186" s="378" t="s">
        <v>236</v>
      </c>
      <c r="E186" s="239"/>
      <c r="F186" s="128"/>
      <c r="G186" s="128"/>
      <c r="H186" s="128"/>
      <c r="I186" s="128"/>
      <c r="J186" s="252"/>
    </row>
    <row r="187" spans="1:10">
      <c r="A187" s="378" t="s">
        <v>228</v>
      </c>
      <c r="B187" s="252"/>
      <c r="C187" s="175"/>
      <c r="D187" s="378" t="s">
        <v>237</v>
      </c>
      <c r="E187" s="239"/>
      <c r="F187" s="128"/>
      <c r="G187" s="128"/>
      <c r="H187" s="128"/>
      <c r="I187" s="128"/>
      <c r="J187" s="252"/>
    </row>
    <row r="188" spans="1:10">
      <c r="A188" s="378" t="s">
        <v>229</v>
      </c>
      <c r="B188" s="252"/>
      <c r="C188" s="175"/>
      <c r="D188" s="378" t="s">
        <v>238</v>
      </c>
      <c r="E188" s="128"/>
      <c r="F188" s="128"/>
      <c r="G188" s="128"/>
      <c r="H188" s="128"/>
      <c r="I188" s="128"/>
      <c r="J188" s="252"/>
    </row>
    <row r="189" spans="1:10">
      <c r="A189" s="378"/>
      <c r="B189" s="252"/>
      <c r="C189" s="252"/>
      <c r="D189" s="252"/>
      <c r="E189" s="252"/>
      <c r="F189" s="252"/>
      <c r="G189" s="252"/>
      <c r="H189" s="252"/>
      <c r="I189" s="252"/>
      <c r="J189" s="252"/>
    </row>
    <row r="190" spans="1:10">
      <c r="A190" s="240" t="s">
        <v>239</v>
      </c>
      <c r="B190" s="240"/>
      <c r="C190" s="241">
        <f>1000*((('5. ผู้ใช้กำหนดเรื่องปุ๋ย'!C172/100)*'ข้อมูลค่าอัตโนมัติ Default data'!C249:D249)+(('5. ผู้ใช้กำหนดเรื่องปุ๋ย'!C174/100)*'ข้อมูลค่าอัตโนมัติ Default data'!C255:D255)+(('5. ผู้ใช้กำหนดเรื่องปุ๋ย'!C176/100)*'ข้อมูลค่าอัตโนมัติ Default data'!C260:D260)+(('5. ผู้ใช้กำหนดเรื่องปุ๋ย'!C180/100)*'ข้อมูลค่าอัตโนมัติ Default data'!C262:D262)+(('5. ผู้ใช้กำหนดเรื่องปุ๋ย'!C181/100)*'ข้อมูลค่าอัตโนมัติ Default data'!C263:D263)+(('5. ผู้ใช้กำหนดเรื่องปุ๋ย'!C182/100)*'ข้อมูลค่าอัตโนมัติ Default data'!C264:D264)+(('5. ผู้ใช้กำหนดเรื่องปุ๋ย'!C185/100)*'ข้อมูลค่าอัตโนมัติ Default data'!C265:D265)+(('5. ผู้ใช้กำหนดเรื่องปุ๋ย'!C186/100)*'ข้อมูลค่าอัตโนมัติ Default data'!C266:D266)+(('5. ผู้ใช้กำหนดเรื่องปุ๋ย'!C187/100)*'ข้อมูลค่าอัตโนมัติ Default data'!C267:D267)+(('5. ผู้ใช้กำหนดเรื่องปุ๋ย'!C188/100)*'ข้อมูลค่าอัตโนมัติ Default data'!C268:D268))</f>
        <v>0</v>
      </c>
      <c r="D190" s="252"/>
      <c r="E190" s="252"/>
      <c r="F190" s="252"/>
      <c r="G190" s="252"/>
      <c r="H190" s="252"/>
      <c r="I190" s="252"/>
      <c r="J190" s="252"/>
    </row>
    <row r="191" spans="1:10" s="296" customFormat="1" ht="15.75" thickBot="1"/>
    <row r="192" spans="1:10">
      <c r="A192" s="252"/>
      <c r="B192" s="252"/>
      <c r="C192" s="252"/>
      <c r="D192" s="252"/>
      <c r="E192" s="252"/>
      <c r="F192" s="252"/>
      <c r="G192" s="252"/>
      <c r="H192" s="252"/>
      <c r="I192" s="252"/>
      <c r="J192" s="252"/>
    </row>
    <row r="193" spans="1:10">
      <c r="A193" s="378" t="s">
        <v>247</v>
      </c>
      <c r="B193" s="252"/>
      <c r="C193" s="175" t="s">
        <v>254</v>
      </c>
      <c r="D193" s="128"/>
      <c r="E193" s="252"/>
      <c r="F193" s="252"/>
      <c r="G193" s="252"/>
      <c r="H193" s="252"/>
      <c r="I193" s="252"/>
      <c r="J193" s="252"/>
    </row>
    <row r="194" spans="1:10">
      <c r="A194" s="378"/>
      <c r="B194" s="252"/>
      <c r="C194" s="252"/>
      <c r="D194" s="252"/>
      <c r="E194" s="252"/>
      <c r="F194" s="252"/>
      <c r="G194" s="252"/>
      <c r="H194" s="252"/>
      <c r="I194" s="252"/>
      <c r="J194" s="128"/>
    </row>
    <row r="195" spans="1:10" ht="32.1" customHeight="1">
      <c r="A195" s="370" t="s">
        <v>223</v>
      </c>
      <c r="B195" s="252"/>
      <c r="C195" s="252"/>
      <c r="D195" s="252"/>
      <c r="E195" s="478" t="s">
        <v>249</v>
      </c>
      <c r="F195" s="478"/>
      <c r="G195" s="478"/>
      <c r="H195" s="478"/>
      <c r="I195" s="478"/>
      <c r="J195" s="478"/>
    </row>
    <row r="196" spans="1:10">
      <c r="A196" s="378"/>
      <c r="B196" s="252"/>
      <c r="C196" s="252"/>
      <c r="D196" s="252"/>
      <c r="E196" s="252"/>
      <c r="F196" s="252"/>
      <c r="G196" s="252"/>
      <c r="H196" s="252"/>
      <c r="I196" s="252"/>
      <c r="J196" s="252"/>
    </row>
    <row r="197" spans="1:10" ht="30">
      <c r="A197" s="378"/>
      <c r="B197" s="252"/>
      <c r="C197" s="252"/>
      <c r="D197" s="252"/>
      <c r="E197" s="236" t="s">
        <v>240</v>
      </c>
      <c r="F197" s="236" t="s">
        <v>241</v>
      </c>
      <c r="G197" s="236" t="s">
        <v>242</v>
      </c>
      <c r="H197" s="236" t="s">
        <v>100</v>
      </c>
      <c r="I197" s="236" t="s">
        <v>243</v>
      </c>
      <c r="J197" s="252"/>
    </row>
    <row r="198" spans="1:10">
      <c r="A198" s="378" t="s">
        <v>217</v>
      </c>
      <c r="B198" s="252"/>
      <c r="C198" s="175"/>
      <c r="D198" s="378" t="s">
        <v>230</v>
      </c>
      <c r="E198" s="175"/>
      <c r="F198" s="175"/>
      <c r="G198" s="175"/>
      <c r="H198" s="175"/>
      <c r="I198" s="175"/>
      <c r="J198" s="237" t="str">
        <f>CONCATENATE(E198,F198,G198,H198,I198)</f>
        <v/>
      </c>
    </row>
    <row r="199" spans="1:10" ht="29.25">
      <c r="A199" s="378"/>
      <c r="B199" s="252"/>
      <c r="C199" s="128"/>
      <c r="D199" s="378"/>
      <c r="E199" s="236" t="s">
        <v>244</v>
      </c>
      <c r="F199" s="236" t="s">
        <v>245</v>
      </c>
      <c r="G199" s="236" t="s">
        <v>246</v>
      </c>
      <c r="H199" s="13"/>
      <c r="I199" s="252"/>
      <c r="J199" s="252"/>
    </row>
    <row r="200" spans="1:10">
      <c r="A200" s="378" t="s">
        <v>218</v>
      </c>
      <c r="B200" s="252"/>
      <c r="C200" s="175"/>
      <c r="D200" s="378" t="s">
        <v>231</v>
      </c>
      <c r="E200" s="175"/>
      <c r="F200" s="175"/>
      <c r="G200" s="175"/>
      <c r="H200" s="237" t="str">
        <f>CONCATENATE(E200,F200,G200)</f>
        <v/>
      </c>
      <c r="I200" s="238" t="str">
        <f>IF(H200&gt;"Y","WARNING","")</f>
        <v/>
      </c>
      <c r="J200" s="252"/>
    </row>
    <row r="201" spans="1:10" ht="43.5">
      <c r="A201" s="378"/>
      <c r="B201" s="252"/>
      <c r="C201" s="128"/>
      <c r="D201" s="378"/>
      <c r="E201" s="236" t="s">
        <v>250</v>
      </c>
      <c r="F201" s="236" t="s">
        <v>251</v>
      </c>
      <c r="G201" s="252"/>
      <c r="H201" s="252"/>
      <c r="I201" s="252"/>
      <c r="J201" s="252"/>
    </row>
    <row r="202" spans="1:10">
      <c r="A202" s="378" t="s">
        <v>219</v>
      </c>
      <c r="B202" s="252"/>
      <c r="C202" s="175"/>
      <c r="D202" s="378" t="s">
        <v>232</v>
      </c>
      <c r="E202" s="175"/>
      <c r="F202" s="175"/>
      <c r="G202" s="237" t="str">
        <f>CONCATENATE(E202,F202)</f>
        <v/>
      </c>
      <c r="H202" s="252" t="str">
        <f>IF(G202&gt;"Y","WARNING","")</f>
        <v/>
      </c>
      <c r="I202" s="252"/>
      <c r="J202" s="252"/>
    </row>
    <row r="203" spans="1:10">
      <c r="A203" s="378"/>
      <c r="B203" s="252"/>
      <c r="C203" s="252"/>
      <c r="D203" s="378"/>
      <c r="E203" s="252"/>
      <c r="F203" s="252"/>
      <c r="G203" s="252"/>
      <c r="H203" s="252"/>
      <c r="I203" s="252"/>
      <c r="J203" s="252"/>
    </row>
    <row r="204" spans="1:10">
      <c r="A204" s="370" t="s">
        <v>224</v>
      </c>
      <c r="B204" s="252"/>
      <c r="C204" s="252"/>
      <c r="D204" s="378"/>
      <c r="E204" s="239"/>
      <c r="F204" s="128"/>
      <c r="G204" s="128"/>
      <c r="H204" s="128"/>
      <c r="I204" s="128"/>
      <c r="J204" s="252"/>
    </row>
    <row r="205" spans="1:10">
      <c r="A205" s="378"/>
      <c r="B205" s="252"/>
      <c r="C205" s="252"/>
      <c r="D205" s="378"/>
      <c r="E205" s="128"/>
      <c r="F205" s="128"/>
      <c r="G205" s="128"/>
      <c r="H205" s="128"/>
      <c r="I205" s="128"/>
      <c r="J205" s="252"/>
    </row>
    <row r="206" spans="1:10">
      <c r="A206" s="378" t="s">
        <v>220</v>
      </c>
      <c r="B206" s="252"/>
      <c r="C206" s="175"/>
      <c r="D206" s="378" t="s">
        <v>233</v>
      </c>
      <c r="E206" s="239"/>
      <c r="F206" s="128"/>
      <c r="G206" s="128"/>
      <c r="H206" s="128"/>
      <c r="I206" s="128"/>
      <c r="J206" s="252"/>
    </row>
    <row r="207" spans="1:10">
      <c r="A207" s="378" t="s">
        <v>221</v>
      </c>
      <c r="B207" s="252"/>
      <c r="C207" s="175"/>
      <c r="D207" s="378" t="s">
        <v>234</v>
      </c>
      <c r="E207" s="128"/>
      <c r="F207" s="128"/>
      <c r="G207" s="128"/>
      <c r="H207" s="128"/>
      <c r="I207" s="128"/>
      <c r="J207" s="252"/>
    </row>
    <row r="208" spans="1:10">
      <c r="A208" s="378" t="s">
        <v>222</v>
      </c>
      <c r="B208" s="252"/>
      <c r="C208" s="175"/>
      <c r="D208" s="378" t="s">
        <v>106</v>
      </c>
      <c r="E208" s="239"/>
      <c r="F208" s="128"/>
      <c r="G208" s="128"/>
      <c r="H208" s="128"/>
      <c r="I208" s="128"/>
      <c r="J208" s="252"/>
    </row>
    <row r="209" spans="1:10">
      <c r="A209" s="378"/>
      <c r="B209" s="252"/>
      <c r="C209" s="252"/>
      <c r="D209" s="378"/>
      <c r="E209" s="128"/>
      <c r="F209" s="128"/>
      <c r="G209" s="128"/>
      <c r="H209" s="128"/>
      <c r="I209" s="128"/>
      <c r="J209" s="252"/>
    </row>
    <row r="210" spans="1:10">
      <c r="A210" s="377" t="s">
        <v>225</v>
      </c>
      <c r="B210" s="252"/>
      <c r="C210" s="252"/>
      <c r="D210" s="378"/>
      <c r="E210" s="239"/>
      <c r="F210" s="128"/>
      <c r="G210" s="128"/>
      <c r="H210" s="128"/>
      <c r="I210" s="128"/>
      <c r="J210" s="252"/>
    </row>
    <row r="211" spans="1:10">
      <c r="A211" s="378" t="s">
        <v>226</v>
      </c>
      <c r="B211" s="252"/>
      <c r="C211" s="175"/>
      <c r="D211" s="378" t="s">
        <v>235</v>
      </c>
      <c r="E211" s="128"/>
      <c r="F211" s="128"/>
      <c r="G211" s="128"/>
      <c r="H211" s="128"/>
      <c r="I211" s="128"/>
      <c r="J211" s="252"/>
    </row>
    <row r="212" spans="1:10">
      <c r="A212" s="378" t="s">
        <v>227</v>
      </c>
      <c r="B212" s="252"/>
      <c r="C212" s="175"/>
      <c r="D212" s="378" t="s">
        <v>236</v>
      </c>
      <c r="E212" s="239"/>
      <c r="F212" s="128"/>
      <c r="G212" s="128"/>
      <c r="H212" s="128"/>
      <c r="I212" s="128"/>
      <c r="J212" s="252"/>
    </row>
    <row r="213" spans="1:10">
      <c r="A213" s="378" t="s">
        <v>228</v>
      </c>
      <c r="B213" s="252"/>
      <c r="C213" s="175"/>
      <c r="D213" s="378" t="s">
        <v>237</v>
      </c>
      <c r="E213" s="239"/>
      <c r="F213" s="128"/>
      <c r="G213" s="128"/>
      <c r="H213" s="128"/>
      <c r="I213" s="128"/>
      <c r="J213" s="252"/>
    </row>
    <row r="214" spans="1:10">
      <c r="A214" s="378" t="s">
        <v>229</v>
      </c>
      <c r="B214" s="252"/>
      <c r="C214" s="175"/>
      <c r="D214" s="378" t="s">
        <v>238</v>
      </c>
      <c r="E214" s="128"/>
      <c r="F214" s="128"/>
      <c r="G214" s="128"/>
      <c r="H214" s="128"/>
      <c r="I214" s="128"/>
      <c r="J214" s="252"/>
    </row>
    <row r="215" spans="1:10">
      <c r="A215" s="378"/>
      <c r="B215" s="252"/>
      <c r="C215" s="252"/>
      <c r="D215" s="252"/>
      <c r="E215" s="252"/>
      <c r="F215" s="252"/>
      <c r="G215" s="252"/>
      <c r="H215" s="252"/>
      <c r="I215" s="252"/>
      <c r="J215" s="252"/>
    </row>
    <row r="216" spans="1:10">
      <c r="A216" s="240" t="s">
        <v>239</v>
      </c>
      <c r="B216" s="240"/>
      <c r="C216" s="241">
        <f>1000*((('5. ผู้ใช้กำหนดเรื่องปุ๋ย'!C198/100)*'ข้อมูลค่าอัตโนมัติ Default data'!C278:D278)+(('5. ผู้ใช้กำหนดเรื่องปุ๋ย'!C200/100)*'ข้อมูลค่าอัตโนมัติ Default data'!C284:D284)+(('5. ผู้ใช้กำหนดเรื่องปุ๋ย'!C202/100)*'ข้อมูลค่าอัตโนมัติ Default data'!C289:D289)+(('5. ผู้ใช้กำหนดเรื่องปุ๋ย'!C206/100)*'ข้อมูลค่าอัตโนมัติ Default data'!C291:D291)+(('5. ผู้ใช้กำหนดเรื่องปุ๋ย'!C207/100)*'ข้อมูลค่าอัตโนมัติ Default data'!C292:D292)+(('5. ผู้ใช้กำหนดเรื่องปุ๋ย'!C208/100)*'ข้อมูลค่าอัตโนมัติ Default data'!C293:D293)+(('5. ผู้ใช้กำหนดเรื่องปุ๋ย'!C211/100)*'ข้อมูลค่าอัตโนมัติ Default data'!C294:D294)+(('5. ผู้ใช้กำหนดเรื่องปุ๋ย'!C212/100)*'ข้อมูลค่าอัตโนมัติ Default data'!C295:D295)+(('5. ผู้ใช้กำหนดเรื่องปุ๋ย'!C213/100)*'ข้อมูลค่าอัตโนมัติ Default data'!C296:D296)+(('5. ผู้ใช้กำหนดเรื่องปุ๋ย'!C214/100)*'ข้อมูลค่าอัตโนมัติ Default data'!C297:D297))</f>
        <v>0</v>
      </c>
      <c r="D216" s="252"/>
      <c r="E216" s="252"/>
      <c r="F216" s="252"/>
      <c r="G216" s="252"/>
      <c r="H216" s="252"/>
      <c r="I216" s="252"/>
      <c r="J216" s="252"/>
    </row>
    <row r="217" spans="1:10" s="296" customFormat="1" ht="15.75" thickBot="1"/>
    <row r="218" spans="1:10">
      <c r="A218" s="252"/>
      <c r="B218" s="252"/>
      <c r="C218" s="252"/>
      <c r="D218" s="252"/>
      <c r="E218" s="252"/>
      <c r="F218" s="252"/>
      <c r="G218" s="252"/>
      <c r="H218" s="252"/>
      <c r="I218" s="252"/>
      <c r="J218" s="252"/>
    </row>
    <row r="219" spans="1:10">
      <c r="A219" s="378" t="s">
        <v>247</v>
      </c>
      <c r="B219" s="252"/>
      <c r="C219" s="175" t="s">
        <v>253</v>
      </c>
      <c r="D219" s="128"/>
      <c r="E219" s="252"/>
      <c r="F219" s="252"/>
      <c r="G219" s="252"/>
      <c r="H219" s="252"/>
      <c r="I219" s="252"/>
      <c r="J219" s="252"/>
    </row>
    <row r="220" spans="1:10">
      <c r="A220" s="378"/>
      <c r="B220" s="252"/>
      <c r="C220" s="252"/>
      <c r="D220" s="252"/>
      <c r="E220" s="252"/>
      <c r="F220" s="252"/>
      <c r="G220" s="252"/>
      <c r="H220" s="252"/>
      <c r="I220" s="252"/>
      <c r="J220" s="128"/>
    </row>
    <row r="221" spans="1:10" ht="32.1" customHeight="1">
      <c r="A221" s="370" t="s">
        <v>223</v>
      </c>
      <c r="B221" s="252"/>
      <c r="C221" s="252"/>
      <c r="D221" s="252"/>
      <c r="E221" s="478" t="s">
        <v>249</v>
      </c>
      <c r="F221" s="478"/>
      <c r="G221" s="478"/>
      <c r="H221" s="478"/>
      <c r="I221" s="478"/>
      <c r="J221" s="478"/>
    </row>
    <row r="222" spans="1:10">
      <c r="A222" s="378"/>
      <c r="B222" s="252"/>
      <c r="C222" s="252"/>
      <c r="D222" s="252"/>
      <c r="E222" s="252"/>
      <c r="F222" s="252"/>
      <c r="G222" s="252"/>
      <c r="H222" s="252"/>
      <c r="I222" s="252"/>
      <c r="J222" s="252"/>
    </row>
    <row r="223" spans="1:10" ht="30">
      <c r="A223" s="378"/>
      <c r="B223" s="252"/>
      <c r="C223" s="252"/>
      <c r="D223" s="252"/>
      <c r="E223" s="236" t="s">
        <v>240</v>
      </c>
      <c r="F223" s="236" t="s">
        <v>241</v>
      </c>
      <c r="G223" s="236" t="s">
        <v>242</v>
      </c>
      <c r="H223" s="236" t="s">
        <v>100</v>
      </c>
      <c r="I223" s="236" t="s">
        <v>243</v>
      </c>
      <c r="J223" s="252"/>
    </row>
    <row r="224" spans="1:10">
      <c r="A224" s="378" t="s">
        <v>217</v>
      </c>
      <c r="B224" s="252"/>
      <c r="C224" s="175"/>
      <c r="D224" s="378" t="s">
        <v>230</v>
      </c>
      <c r="E224" s="175"/>
      <c r="F224" s="175"/>
      <c r="G224" s="175"/>
      <c r="H224" s="175"/>
      <c r="I224" s="175"/>
      <c r="J224" s="237" t="str">
        <f>CONCATENATE(E224,F224,G224,H224,I224)</f>
        <v/>
      </c>
    </row>
    <row r="225" spans="1:10" ht="29.25">
      <c r="A225" s="378"/>
      <c r="B225" s="252"/>
      <c r="C225" s="128"/>
      <c r="D225" s="378"/>
      <c r="E225" s="236" t="s">
        <v>244</v>
      </c>
      <c r="F225" s="236" t="s">
        <v>245</v>
      </c>
      <c r="G225" s="236" t="s">
        <v>246</v>
      </c>
      <c r="H225" s="13"/>
      <c r="I225" s="252"/>
      <c r="J225" s="252"/>
    </row>
    <row r="226" spans="1:10">
      <c r="A226" s="378" t="s">
        <v>218</v>
      </c>
      <c r="B226" s="252"/>
      <c r="C226" s="175"/>
      <c r="D226" s="378" t="s">
        <v>231</v>
      </c>
      <c r="E226" s="175"/>
      <c r="F226" s="175"/>
      <c r="G226" s="175"/>
      <c r="H226" s="237" t="str">
        <f>CONCATENATE(E226,F226,G226)</f>
        <v/>
      </c>
      <c r="I226" s="238" t="str">
        <f>IF(H226&gt;"Y","WARNING","")</f>
        <v/>
      </c>
      <c r="J226" s="252"/>
    </row>
    <row r="227" spans="1:10" ht="43.5">
      <c r="A227" s="378"/>
      <c r="B227" s="252"/>
      <c r="C227" s="128"/>
      <c r="D227" s="378"/>
      <c r="E227" s="236" t="s">
        <v>250</v>
      </c>
      <c r="F227" s="236" t="s">
        <v>251</v>
      </c>
      <c r="G227" s="252"/>
      <c r="H227" s="252"/>
      <c r="I227" s="252"/>
      <c r="J227" s="252"/>
    </row>
    <row r="228" spans="1:10">
      <c r="A228" s="378" t="s">
        <v>219</v>
      </c>
      <c r="B228" s="252"/>
      <c r="C228" s="175"/>
      <c r="D228" s="378" t="s">
        <v>232</v>
      </c>
      <c r="E228" s="175"/>
      <c r="F228" s="175"/>
      <c r="G228" s="237" t="str">
        <f>CONCATENATE(E228,F228)</f>
        <v/>
      </c>
      <c r="H228" s="252" t="str">
        <f>IF(G228&gt;"Y","WARNING","")</f>
        <v/>
      </c>
      <c r="I228" s="252"/>
      <c r="J228" s="252"/>
    </row>
    <row r="229" spans="1:10">
      <c r="A229" s="378"/>
      <c r="B229" s="252"/>
      <c r="C229" s="252"/>
      <c r="D229" s="378"/>
      <c r="E229" s="252"/>
      <c r="F229" s="252"/>
      <c r="G229" s="252"/>
      <c r="H229" s="252"/>
      <c r="I229" s="252"/>
      <c r="J229" s="252"/>
    </row>
    <row r="230" spans="1:10">
      <c r="A230" s="370" t="s">
        <v>224</v>
      </c>
      <c r="B230" s="252"/>
      <c r="C230" s="252"/>
      <c r="D230" s="378"/>
      <c r="E230" s="239"/>
      <c r="F230" s="128"/>
      <c r="G230" s="128"/>
      <c r="H230" s="128"/>
      <c r="I230" s="128"/>
      <c r="J230" s="252"/>
    </row>
    <row r="231" spans="1:10">
      <c r="A231" s="378"/>
      <c r="B231" s="252"/>
      <c r="C231" s="252"/>
      <c r="D231" s="378"/>
      <c r="E231" s="128"/>
      <c r="F231" s="128"/>
      <c r="G231" s="128"/>
      <c r="H231" s="128"/>
      <c r="I231" s="128"/>
      <c r="J231" s="252"/>
    </row>
    <row r="232" spans="1:10">
      <c r="A232" s="378" t="s">
        <v>220</v>
      </c>
      <c r="B232" s="252"/>
      <c r="C232" s="175"/>
      <c r="D232" s="378" t="s">
        <v>233</v>
      </c>
      <c r="E232" s="239"/>
      <c r="F232" s="128"/>
      <c r="G232" s="128"/>
      <c r="H232" s="128"/>
      <c r="I232" s="128"/>
      <c r="J232" s="252"/>
    </row>
    <row r="233" spans="1:10">
      <c r="A233" s="378" t="s">
        <v>221</v>
      </c>
      <c r="B233" s="252"/>
      <c r="C233" s="175"/>
      <c r="D233" s="378" t="s">
        <v>234</v>
      </c>
      <c r="E233" s="128"/>
      <c r="F233" s="128"/>
      <c r="G233" s="128"/>
      <c r="H233" s="128"/>
      <c r="I233" s="128"/>
      <c r="J233" s="252"/>
    </row>
    <row r="234" spans="1:10">
      <c r="A234" s="378" t="s">
        <v>222</v>
      </c>
      <c r="B234" s="252"/>
      <c r="C234" s="175"/>
      <c r="D234" s="378" t="s">
        <v>106</v>
      </c>
      <c r="E234" s="239"/>
      <c r="F234" s="128"/>
      <c r="G234" s="128"/>
      <c r="H234" s="128"/>
      <c r="I234" s="128"/>
      <c r="J234" s="252"/>
    </row>
    <row r="235" spans="1:10">
      <c r="A235" s="378"/>
      <c r="B235" s="252"/>
      <c r="C235" s="252"/>
      <c r="D235" s="378"/>
      <c r="E235" s="128"/>
      <c r="F235" s="128"/>
      <c r="G235" s="128"/>
      <c r="H235" s="128"/>
      <c r="I235" s="128"/>
      <c r="J235" s="252"/>
    </row>
    <row r="236" spans="1:10">
      <c r="A236" s="377" t="s">
        <v>225</v>
      </c>
      <c r="B236" s="252"/>
      <c r="C236" s="252"/>
      <c r="D236" s="378"/>
      <c r="E236" s="239"/>
      <c r="F236" s="128"/>
      <c r="G236" s="128"/>
      <c r="H236" s="128"/>
      <c r="I236" s="128"/>
      <c r="J236" s="252"/>
    </row>
    <row r="237" spans="1:10">
      <c r="A237" s="378" t="s">
        <v>226</v>
      </c>
      <c r="B237" s="252"/>
      <c r="C237" s="175"/>
      <c r="D237" s="378" t="s">
        <v>235</v>
      </c>
      <c r="E237" s="128"/>
      <c r="F237" s="128"/>
      <c r="G237" s="128"/>
      <c r="H237" s="128"/>
      <c r="I237" s="128"/>
      <c r="J237" s="252"/>
    </row>
    <row r="238" spans="1:10">
      <c r="A238" s="378" t="s">
        <v>227</v>
      </c>
      <c r="B238" s="252"/>
      <c r="C238" s="175"/>
      <c r="D238" s="378" t="s">
        <v>236</v>
      </c>
      <c r="E238" s="239"/>
      <c r="F238" s="128"/>
      <c r="G238" s="128"/>
      <c r="H238" s="128"/>
      <c r="I238" s="128"/>
      <c r="J238" s="252"/>
    </row>
    <row r="239" spans="1:10">
      <c r="A239" s="378" t="s">
        <v>228</v>
      </c>
      <c r="B239" s="252"/>
      <c r="C239" s="175"/>
      <c r="D239" s="378" t="s">
        <v>237</v>
      </c>
      <c r="E239" s="239"/>
      <c r="F239" s="128"/>
      <c r="G239" s="128"/>
      <c r="H239" s="128"/>
      <c r="I239" s="128"/>
      <c r="J239" s="252"/>
    </row>
    <row r="240" spans="1:10">
      <c r="A240" s="378" t="s">
        <v>229</v>
      </c>
      <c r="B240" s="252"/>
      <c r="C240" s="175"/>
      <c r="D240" s="378" t="s">
        <v>238</v>
      </c>
      <c r="E240" s="128"/>
      <c r="F240" s="128"/>
      <c r="G240" s="128"/>
      <c r="H240" s="128"/>
      <c r="I240" s="128"/>
      <c r="J240" s="252"/>
    </row>
    <row r="241" spans="1:10">
      <c r="A241" s="378"/>
      <c r="B241" s="252"/>
      <c r="C241" s="252"/>
      <c r="D241" s="252"/>
      <c r="E241" s="252"/>
      <c r="F241" s="252"/>
      <c r="G241" s="252"/>
      <c r="H241" s="252"/>
      <c r="I241" s="252"/>
      <c r="J241" s="252"/>
    </row>
    <row r="242" spans="1:10">
      <c r="A242" s="240" t="s">
        <v>239</v>
      </c>
      <c r="B242" s="240"/>
      <c r="C242" s="241">
        <f>1000*((('5. ผู้ใช้กำหนดเรื่องปุ๋ย'!C224/100)*'ข้อมูลค่าอัตโนมัติ Default data'!C307:D307)+(('5. ผู้ใช้กำหนดเรื่องปุ๋ย'!C226/100)*'ข้อมูลค่าอัตโนมัติ Default data'!C313:D313)+(('5. ผู้ใช้กำหนดเรื่องปุ๋ย'!C228/100)*'ข้อมูลค่าอัตโนมัติ Default data'!C318:D318)+(('5. ผู้ใช้กำหนดเรื่องปุ๋ย'!C232/100)*'ข้อมูลค่าอัตโนมัติ Default data'!C320:D320)+(('5. ผู้ใช้กำหนดเรื่องปุ๋ย'!C233/100)*'ข้อมูลค่าอัตโนมัติ Default data'!C321:D321)+(('5. ผู้ใช้กำหนดเรื่องปุ๋ย'!C234/100)*'ข้อมูลค่าอัตโนมัติ Default data'!C322:D322)+(('5. ผู้ใช้กำหนดเรื่องปุ๋ย'!C237/100)*'ข้อมูลค่าอัตโนมัติ Default data'!C323:D323)+(('5. ผู้ใช้กำหนดเรื่องปุ๋ย'!C238/100)*'ข้อมูลค่าอัตโนมัติ Default data'!C324:D324)+(('5. ผู้ใช้กำหนดเรื่องปุ๋ย'!C239/100)*'ข้อมูลค่าอัตโนมัติ Default data'!C325:D325)+(('5. ผู้ใช้กำหนดเรื่องปุ๋ย'!C240/100)*'ข้อมูลค่าอัตโนมัติ Default data'!C326:D326))</f>
        <v>0</v>
      </c>
      <c r="D242" s="252"/>
      <c r="E242" s="252"/>
      <c r="F242" s="252"/>
      <c r="G242" s="252"/>
      <c r="H242" s="252"/>
      <c r="I242" s="252"/>
      <c r="J242" s="252"/>
    </row>
    <row r="243" spans="1:10" s="296" customFormat="1" ht="15.75" thickBot="1"/>
    <row r="244" spans="1:10">
      <c r="A244" s="252"/>
      <c r="B244" s="252"/>
      <c r="C244" s="252"/>
      <c r="D244" s="252"/>
      <c r="E244" s="252"/>
      <c r="F244" s="252"/>
      <c r="G244" s="252"/>
      <c r="H244" s="252"/>
      <c r="I244" s="252"/>
      <c r="J244" s="252"/>
    </row>
    <row r="245" spans="1:10">
      <c r="A245" s="378" t="s">
        <v>247</v>
      </c>
      <c r="B245" s="252"/>
      <c r="C245" s="175" t="s">
        <v>252</v>
      </c>
      <c r="D245" s="128"/>
      <c r="E245" s="252"/>
      <c r="F245" s="252"/>
      <c r="G245" s="252"/>
      <c r="H245" s="252"/>
      <c r="I245" s="252"/>
      <c r="J245" s="252"/>
    </row>
    <row r="246" spans="1:10">
      <c r="A246" s="378"/>
      <c r="B246" s="252"/>
      <c r="C246" s="252"/>
      <c r="D246" s="252"/>
      <c r="E246" s="252"/>
      <c r="F246" s="252"/>
      <c r="G246" s="252"/>
      <c r="H246" s="252"/>
      <c r="I246" s="252"/>
      <c r="J246" s="128"/>
    </row>
    <row r="247" spans="1:10" ht="32.1" customHeight="1">
      <c r="A247" s="370" t="s">
        <v>223</v>
      </c>
      <c r="B247" s="252"/>
      <c r="C247" s="252"/>
      <c r="D247" s="252"/>
      <c r="E247" s="478" t="s">
        <v>249</v>
      </c>
      <c r="F247" s="478"/>
      <c r="G247" s="478"/>
      <c r="H247" s="478"/>
      <c r="I247" s="478"/>
      <c r="J247" s="478"/>
    </row>
    <row r="248" spans="1:10">
      <c r="A248" s="378"/>
      <c r="B248" s="252"/>
      <c r="C248" s="252"/>
      <c r="D248" s="252"/>
      <c r="E248" s="252"/>
      <c r="F248" s="252"/>
      <c r="G248" s="252"/>
      <c r="H248" s="252"/>
      <c r="I248" s="252"/>
      <c r="J248" s="252"/>
    </row>
    <row r="249" spans="1:10" ht="30">
      <c r="A249" s="378"/>
      <c r="B249" s="252"/>
      <c r="C249" s="252"/>
      <c r="D249" s="252"/>
      <c r="E249" s="236" t="s">
        <v>240</v>
      </c>
      <c r="F249" s="236" t="s">
        <v>241</v>
      </c>
      <c r="G249" s="236" t="s">
        <v>242</v>
      </c>
      <c r="H249" s="236" t="s">
        <v>100</v>
      </c>
      <c r="I249" s="236" t="s">
        <v>243</v>
      </c>
      <c r="J249" s="252"/>
    </row>
    <row r="250" spans="1:10">
      <c r="A250" s="378" t="s">
        <v>217</v>
      </c>
      <c r="B250" s="252"/>
      <c r="C250" s="175"/>
      <c r="D250" s="378" t="s">
        <v>230</v>
      </c>
      <c r="E250" s="175"/>
      <c r="F250" s="175"/>
      <c r="G250" s="175"/>
      <c r="H250" s="175"/>
      <c r="I250" s="175"/>
      <c r="J250" s="237" t="str">
        <f>CONCATENATE(E250,F250,G250,H250,I250)</f>
        <v/>
      </c>
    </row>
    <row r="251" spans="1:10" ht="29.25">
      <c r="A251" s="378"/>
      <c r="B251" s="252"/>
      <c r="C251" s="128"/>
      <c r="D251" s="378"/>
      <c r="E251" s="236" t="s">
        <v>244</v>
      </c>
      <c r="F251" s="236" t="s">
        <v>245</v>
      </c>
      <c r="G251" s="236" t="s">
        <v>246</v>
      </c>
      <c r="H251" s="13"/>
      <c r="I251" s="252"/>
      <c r="J251" s="252"/>
    </row>
    <row r="252" spans="1:10">
      <c r="A252" s="378" t="s">
        <v>218</v>
      </c>
      <c r="B252" s="252"/>
      <c r="C252" s="175"/>
      <c r="D252" s="378" t="s">
        <v>231</v>
      </c>
      <c r="E252" s="175"/>
      <c r="F252" s="175"/>
      <c r="G252" s="175"/>
      <c r="H252" s="237" t="str">
        <f>CONCATENATE(E252,F252,G252)</f>
        <v/>
      </c>
      <c r="I252" s="238" t="str">
        <f>IF(H252&gt;"Y","WARNING","")</f>
        <v/>
      </c>
      <c r="J252" s="252"/>
    </row>
    <row r="253" spans="1:10" ht="43.5">
      <c r="A253" s="378"/>
      <c r="B253" s="252"/>
      <c r="C253" s="128"/>
      <c r="D253" s="378"/>
      <c r="E253" s="236" t="s">
        <v>250</v>
      </c>
      <c r="F253" s="236" t="s">
        <v>251</v>
      </c>
      <c r="G253" s="252"/>
      <c r="H253" s="252"/>
      <c r="I253" s="252"/>
      <c r="J253" s="252"/>
    </row>
    <row r="254" spans="1:10">
      <c r="A254" s="378" t="s">
        <v>219</v>
      </c>
      <c r="B254" s="252"/>
      <c r="C254" s="175"/>
      <c r="D254" s="378" t="s">
        <v>232</v>
      </c>
      <c r="E254" s="175"/>
      <c r="F254" s="175"/>
      <c r="G254" s="237" t="str">
        <f>CONCATENATE(E254,F254)</f>
        <v/>
      </c>
      <c r="H254" s="252" t="str">
        <f>IF(G254&gt;"Y","WARNING","")</f>
        <v/>
      </c>
      <c r="I254" s="252"/>
      <c r="J254" s="252"/>
    </row>
    <row r="255" spans="1:10">
      <c r="A255" s="378"/>
      <c r="B255" s="252"/>
      <c r="C255" s="252"/>
      <c r="D255" s="378"/>
      <c r="E255" s="252"/>
      <c r="F255" s="252"/>
      <c r="G255" s="252"/>
      <c r="H255" s="252"/>
      <c r="I255" s="252"/>
      <c r="J255" s="252"/>
    </row>
    <row r="256" spans="1:10">
      <c r="A256" s="370" t="s">
        <v>224</v>
      </c>
      <c r="B256" s="252"/>
      <c r="C256" s="252"/>
      <c r="D256" s="378"/>
      <c r="E256" s="239"/>
      <c r="F256" s="128"/>
      <c r="G256" s="128"/>
      <c r="H256" s="128"/>
      <c r="I256" s="128"/>
      <c r="J256" s="252"/>
    </row>
    <row r="257" spans="1:10">
      <c r="A257" s="378"/>
      <c r="B257" s="252"/>
      <c r="C257" s="252"/>
      <c r="D257" s="378"/>
      <c r="E257" s="128"/>
      <c r="F257" s="128"/>
      <c r="G257" s="128"/>
      <c r="H257" s="128"/>
      <c r="I257" s="128"/>
      <c r="J257" s="252"/>
    </row>
    <row r="258" spans="1:10">
      <c r="A258" s="378" t="s">
        <v>220</v>
      </c>
      <c r="B258" s="252"/>
      <c r="C258" s="175"/>
      <c r="D258" s="378" t="s">
        <v>233</v>
      </c>
      <c r="E258" s="239"/>
      <c r="F258" s="128"/>
      <c r="G258" s="128"/>
      <c r="H258" s="128"/>
      <c r="I258" s="128"/>
      <c r="J258" s="252"/>
    </row>
    <row r="259" spans="1:10">
      <c r="A259" s="378" t="s">
        <v>221</v>
      </c>
      <c r="B259" s="252"/>
      <c r="C259" s="175"/>
      <c r="D259" s="378" t="s">
        <v>234</v>
      </c>
      <c r="E259" s="128"/>
      <c r="F259" s="128"/>
      <c r="G259" s="128"/>
      <c r="H259" s="128"/>
      <c r="I259" s="128"/>
      <c r="J259" s="252"/>
    </row>
    <row r="260" spans="1:10">
      <c r="A260" s="378" t="s">
        <v>222</v>
      </c>
      <c r="B260" s="252"/>
      <c r="C260" s="175"/>
      <c r="D260" s="378" t="s">
        <v>106</v>
      </c>
      <c r="E260" s="239"/>
      <c r="F260" s="128"/>
      <c r="G260" s="128"/>
      <c r="H260" s="128"/>
      <c r="I260" s="128"/>
      <c r="J260" s="252"/>
    </row>
    <row r="261" spans="1:10">
      <c r="A261" s="378"/>
      <c r="B261" s="252"/>
      <c r="C261" s="252"/>
      <c r="D261" s="378"/>
      <c r="E261" s="128"/>
      <c r="F261" s="128"/>
      <c r="G261" s="128"/>
      <c r="H261" s="128"/>
      <c r="I261" s="128"/>
      <c r="J261" s="252"/>
    </row>
    <row r="262" spans="1:10">
      <c r="A262" s="377" t="s">
        <v>225</v>
      </c>
      <c r="B262" s="252"/>
      <c r="C262" s="252"/>
      <c r="D262" s="378"/>
      <c r="E262" s="239"/>
      <c r="F262" s="128"/>
      <c r="G262" s="128"/>
      <c r="H262" s="128"/>
      <c r="I262" s="128"/>
      <c r="J262" s="252"/>
    </row>
    <row r="263" spans="1:10">
      <c r="A263" s="378" t="s">
        <v>226</v>
      </c>
      <c r="B263" s="252"/>
      <c r="C263" s="175"/>
      <c r="D263" s="378" t="s">
        <v>235</v>
      </c>
      <c r="E263" s="128"/>
      <c r="F263" s="128"/>
      <c r="G263" s="128"/>
      <c r="H263" s="128"/>
      <c r="I263" s="128"/>
      <c r="J263" s="252"/>
    </row>
    <row r="264" spans="1:10">
      <c r="A264" s="378" t="s">
        <v>227</v>
      </c>
      <c r="B264" s="252"/>
      <c r="C264" s="175"/>
      <c r="D264" s="378" t="s">
        <v>236</v>
      </c>
      <c r="E264" s="239"/>
      <c r="F264" s="128"/>
      <c r="G264" s="128"/>
      <c r="H264" s="128"/>
      <c r="I264" s="128"/>
      <c r="J264" s="252"/>
    </row>
    <row r="265" spans="1:10">
      <c r="A265" s="378" t="s">
        <v>228</v>
      </c>
      <c r="B265" s="252"/>
      <c r="C265" s="175"/>
      <c r="D265" s="378" t="s">
        <v>237</v>
      </c>
      <c r="E265" s="239"/>
      <c r="F265" s="128"/>
      <c r="G265" s="128"/>
      <c r="H265" s="128"/>
      <c r="I265" s="128"/>
      <c r="J265" s="252"/>
    </row>
    <row r="266" spans="1:10">
      <c r="A266" s="378" t="s">
        <v>229</v>
      </c>
      <c r="B266" s="252"/>
      <c r="C266" s="175"/>
      <c r="D266" s="378" t="s">
        <v>238</v>
      </c>
      <c r="E266" s="128"/>
      <c r="F266" s="128"/>
      <c r="G266" s="128"/>
      <c r="H266" s="128"/>
      <c r="I266" s="128"/>
      <c r="J266" s="252"/>
    </row>
    <row r="267" spans="1:10">
      <c r="A267" s="378"/>
      <c r="B267" s="252"/>
      <c r="C267" s="252"/>
      <c r="D267" s="252"/>
      <c r="E267" s="252"/>
      <c r="F267" s="252"/>
      <c r="G267" s="252"/>
      <c r="H267" s="252"/>
      <c r="I267" s="252"/>
      <c r="J267" s="252"/>
    </row>
    <row r="268" spans="1:10">
      <c r="A268" s="240" t="s">
        <v>239</v>
      </c>
      <c r="B268" s="240"/>
      <c r="C268" s="241">
        <f>1000*((('5. ผู้ใช้กำหนดเรื่องปุ๋ย'!C250/100)*'ข้อมูลค่าอัตโนมัติ Default data'!C336:D336)+(('5. ผู้ใช้กำหนดเรื่องปุ๋ย'!C252/100)*'ข้อมูลค่าอัตโนมัติ Default data'!C342:D342)+(('5. ผู้ใช้กำหนดเรื่องปุ๋ย'!C254/100)*'ข้อมูลค่าอัตโนมัติ Default data'!C347:D347)+(('5. ผู้ใช้กำหนดเรื่องปุ๋ย'!C258/100)*'ข้อมูลค่าอัตโนมัติ Default data'!C349:D349)+(('5. ผู้ใช้กำหนดเรื่องปุ๋ย'!C259/100)*'ข้อมูลค่าอัตโนมัติ Default data'!C350:D350)+(('5. ผู้ใช้กำหนดเรื่องปุ๋ย'!C260/100)*'ข้อมูลค่าอัตโนมัติ Default data'!C351:D351)+(('5. ผู้ใช้กำหนดเรื่องปุ๋ย'!C263/100)*'ข้อมูลค่าอัตโนมัติ Default data'!C352:D352)+(('5. ผู้ใช้กำหนดเรื่องปุ๋ย'!C264/100)*'ข้อมูลค่าอัตโนมัติ Default data'!C353:D353)+(('5. ผู้ใช้กำหนดเรื่องปุ๋ย'!C265/100)*'ข้อมูลค่าอัตโนมัติ Default data'!C354:D354)+(('5. ผู้ใช้กำหนดเรื่องปุ๋ย'!C266/100)*'ข้อมูลค่าอัตโนมัติ Default data'!C355:D355))</f>
        <v>0</v>
      </c>
      <c r="D268" s="252"/>
      <c r="E268" s="252"/>
      <c r="F268" s="252"/>
      <c r="G268" s="252"/>
      <c r="H268" s="252"/>
      <c r="I268" s="252"/>
      <c r="J268" s="252"/>
    </row>
    <row r="269" spans="1:10">
      <c r="A269" s="253"/>
      <c r="B269" s="253"/>
      <c r="C269" s="253"/>
      <c r="D269" s="253"/>
      <c r="E269" s="253"/>
      <c r="F269" s="253"/>
      <c r="G269" s="253"/>
      <c r="H269" s="253"/>
      <c r="I269" s="253"/>
      <c r="J269" s="253"/>
    </row>
    <row r="270" spans="1:10">
      <c r="A270" s="524" t="s">
        <v>530</v>
      </c>
      <c r="B270" s="252"/>
      <c r="C270" s="252"/>
      <c r="D270" s="252"/>
      <c r="E270" s="252"/>
      <c r="F270" s="252"/>
      <c r="G270" s="252"/>
      <c r="H270" s="252"/>
      <c r="I270" s="252"/>
      <c r="J270" s="252"/>
    </row>
    <row r="271" spans="1:10">
      <c r="A271" s="253"/>
      <c r="B271" s="253"/>
      <c r="C271" s="253"/>
      <c r="D271" s="253"/>
      <c r="E271" s="253"/>
      <c r="F271" s="253"/>
      <c r="G271" s="253"/>
      <c r="H271" s="253"/>
      <c r="I271" s="253"/>
      <c r="J271" s="253"/>
    </row>
    <row r="272" spans="1:10">
      <c r="A272" s="253"/>
      <c r="B272" s="253"/>
      <c r="C272" s="253"/>
      <c r="D272" s="253"/>
      <c r="E272" s="253"/>
      <c r="F272" s="253"/>
      <c r="G272" s="253"/>
      <c r="H272" s="253"/>
      <c r="I272" s="253"/>
      <c r="J272" s="253"/>
    </row>
  </sheetData>
  <mergeCells count="11">
    <mergeCell ref="A2:H2"/>
    <mergeCell ref="E169:J169"/>
    <mergeCell ref="E195:J195"/>
    <mergeCell ref="E221:J221"/>
    <mergeCell ref="E247:J247"/>
    <mergeCell ref="E8:J8"/>
    <mergeCell ref="E39:J39"/>
    <mergeCell ref="E65:J65"/>
    <mergeCell ref="E91:J91"/>
    <mergeCell ref="E117:J117"/>
    <mergeCell ref="E143:J143"/>
  </mergeCells>
  <pageMargins left="0.7" right="0.7" top="0.75" bottom="0.75" header="0.3" footer="0.3"/>
  <pageSetup paperSize="9" orientation="portrait" verticalDpi="0"/>
  <headerFooter alignWithMargins="0"/>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บทนำ Introduction</vt:lpstr>
      <vt:lpstr>คำย่อ Abbreviation</vt:lpstr>
      <vt:lpstr>วิธีการใช้ Instructions</vt:lpstr>
      <vt:lpstr>สรุปผลข้อมูล Results Summary</vt:lpstr>
      <vt:lpstr>1.การปลดปล่อย GHG จาก LUC</vt:lpstr>
      <vt:lpstr>2. ผลผลิตทะลายปาล์มสด</vt:lpstr>
      <vt:lpstr>3. เชื้อเพลิงในสวน</vt:lpstr>
      <vt:lpstr>4. ดินพรุ</vt:lpstr>
      <vt:lpstr>5. ผู้ใช้กำหนดเรื่องปุ๋ย</vt:lpstr>
      <vt:lpstr>6. ปุ๋ยและN2O</vt:lpstr>
      <vt:lpstr>7. การกักเก็บในพื้นที่อนุรักษ์</vt:lpstr>
      <vt:lpstr>8. การกักเก็บในพิช</vt:lpstr>
      <vt:lpstr>9. ข้อมูลโรงงาน</vt:lpstr>
      <vt:lpstr>ข้อมูลค่าอัตโนมัติ Default data</vt:lpstr>
      <vt:lpstr>การปันส่วนค่าการปล่อย GHG</vt:lpstr>
      <vt:lpstr>หนังสืออ้างอิง References</vt:lpstr>
      <vt:lpstr>LandUse</vt:lpstr>
      <vt:lpstr>LandUseType</vt:lpstr>
    </vt:vector>
  </TitlesOfParts>
  <Company>AAA COMPUTER REPAIRS.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Chase, Ian Henson, Amir Abdul-Manan</dc:creator>
  <cp:lastModifiedBy>Javin Tan</cp:lastModifiedBy>
  <cp:lastPrinted>2016-11-26T15:01:09Z</cp:lastPrinted>
  <dcterms:created xsi:type="dcterms:W3CDTF">2010-03-24T16:23:26Z</dcterms:created>
  <dcterms:modified xsi:type="dcterms:W3CDTF">2017-01-04T03:56:43Z</dcterms:modified>
</cp:coreProperties>
</file>